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4D7" lockStructure="1"/>
  <bookViews>
    <workbookView xWindow="0" yWindow="465" windowWidth="19440" windowHeight="11760" tabRatio="737"/>
  </bookViews>
  <sheets>
    <sheet name="HISTÓRICOS" sheetId="20" r:id="rId1"/>
    <sheet name="COND. FINANCIERAS IFIs" sheetId="21" r:id="rId2"/>
    <sheet name="FICHA TEC. NUEVO MAGAP" sheetId="1" r:id="rId3"/>
    <sheet name="Tabla Amortización CFN" sheetId="22" r:id="rId4"/>
    <sheet name="FLUJO DE CAJA NUEVO" sheetId="2" r:id="rId5"/>
  </sheets>
  <externalReferences>
    <externalReference r:id="rId6"/>
    <externalReference r:id="rId7"/>
  </externalReferences>
  <definedNames>
    <definedName name="\1">#REF!</definedName>
    <definedName name="\a">#REF!</definedName>
    <definedName name="\e">#REF!</definedName>
    <definedName name="\h">#REF!</definedName>
    <definedName name="\i">#REF!</definedName>
    <definedName name="\k">#REF!</definedName>
    <definedName name="\m">#REF!</definedName>
    <definedName name="\n">#REF!</definedName>
    <definedName name="\o">#REF!</definedName>
    <definedName name="\q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1.__VENTAS__COSTO_DE_VENTA__MARGEN_DE_CONTRIBUCION" localSheetId="1">#REF!</definedName>
    <definedName name="_1.__VENTAS__COSTO_DE_VENTA__MARGEN_DE_CONTRIBUCION" localSheetId="0">#REF!</definedName>
    <definedName name="_1.__VENTAS__COSTO_DE_VENTA__MARGEN_DE_CONTRIBUCION" localSheetId="3">#REF!</definedName>
    <definedName name="_1.__VENTAS__COSTO_DE_VENTA__MARGEN_DE_CONTRIBUCION">#REF!</definedName>
    <definedName name="_11">#REF!</definedName>
    <definedName name="_12">#REF!</definedName>
    <definedName name="_3">#REF!</definedName>
    <definedName name="_6">#REF!</definedName>
    <definedName name="_8">#REF!</definedName>
    <definedName name="_9">#REF!</definedName>
    <definedName name="_AFH1">#N/A</definedName>
    <definedName name="_AFH2">#REF!</definedName>
    <definedName name="_AFH3">#REF!</definedName>
    <definedName name="_AFH4">#N/A</definedName>
    <definedName name="_AFH5">#REF!</definedName>
    <definedName name="_AFH6">#REF!</definedName>
    <definedName name="_AFH7">#N/A</definedName>
    <definedName name="_AXO2">#REF!</definedName>
    <definedName name="_C1">#REF!</definedName>
    <definedName name="_PRO1">#REF!</definedName>
    <definedName name="_PRO10">#N/A</definedName>
    <definedName name="_PRO2">#REF!</definedName>
    <definedName name="_PRO3">#REF!</definedName>
    <definedName name="_PRO4">#REF!</definedName>
    <definedName name="_PRO5">#REF!</definedName>
    <definedName name="_PRO6">#REF!</definedName>
    <definedName name="_PRO7">#REF!</definedName>
    <definedName name="_PRO8">#REF!</definedName>
    <definedName name="_PRO9">#REF!</definedName>
    <definedName name="_Regression_Out" hidden="1">#REF!</definedName>
    <definedName name="_Regression_X" hidden="1">#REF!</definedName>
    <definedName name="_Regression_Y" hidden="1">#REF!</definedName>
    <definedName name="A_IMPRESIÓN_IM">#REF!</definedName>
    <definedName name="AF1_">#REF!</definedName>
    <definedName name="AF2_">#REF!</definedName>
    <definedName name="AF3_">#REF!</definedName>
    <definedName name="AFH1.1">#N/A</definedName>
    <definedName name="AFH1.2">#N/A</definedName>
    <definedName name="AFH2.1">#REF!</definedName>
    <definedName name="AFH2.2">#N/A</definedName>
    <definedName name="AFH3.1">#REF!</definedName>
    <definedName name="AFH3.2">#REF!</definedName>
    <definedName name="AFH4.1">#N/A</definedName>
    <definedName name="AFH5.1">#REF!</definedName>
    <definedName name="AFH5.2">#REF!</definedName>
    <definedName name="AFH6.1">#REF!</definedName>
    <definedName name="AFH6.2">#REF!</definedName>
    <definedName name="Anexo_2" localSheetId="3">#REF!</definedName>
    <definedName name="Anexo_2">#REF!</definedName>
    <definedName name="Anexo_3" localSheetId="3">#REF!</definedName>
    <definedName name="Anexo_3">#REF!</definedName>
    <definedName name="Anexo_7">#REF!</definedName>
    <definedName name="Anexo_8">#REF!</definedName>
    <definedName name="Anexo_9">#REF!</definedName>
    <definedName name="AREA">#N/A</definedName>
    <definedName name="_xlnm.Print_Area" localSheetId="1">#REF!</definedName>
    <definedName name="_xlnm.Print_Area" localSheetId="0">#REF!</definedName>
    <definedName name="_xlnm.Print_Area" localSheetId="3">#REF!</definedName>
    <definedName name="_xlnm.Print_Area">#REF!</definedName>
    <definedName name="AXO.4">#REF!</definedName>
    <definedName name="GLOBAL1">#REF!</definedName>
    <definedName name="INDI">[1]PROYECTO!#REF!</definedName>
    <definedName name="INDICES">[1]PROYECTO!#REF!</definedName>
    <definedName name="INDICESPAUL">[1]PROYECTO!#REF!</definedName>
    <definedName name="MAC">#REF!</definedName>
    <definedName name="PRO">#REF!</definedName>
    <definedName name="PRO1.1">#N/A</definedName>
    <definedName name="PROT">#REF!</definedName>
    <definedName name="PROY1">#N/A</definedName>
    <definedName name="PROY2">#REF!</definedName>
    <definedName name="PROY3">#N/A</definedName>
    <definedName name="ROE">#REF!</definedName>
    <definedName name="SAD" localSheetId="1">#REF!</definedName>
    <definedName name="SAD" localSheetId="0">#REF!</definedName>
    <definedName name="SAD" localSheetId="3">#REF!</definedName>
    <definedName name="SAD">#REF!</definedName>
    <definedName name="SUBPROYECTO">[2]PROYECTO!#REF!</definedName>
    <definedName name="_xlnm.Print_Titles">#N/A</definedName>
    <definedName name="wrn.sdfdsffds." hidden="1">{#N/A,#N/A,FALSE,"Hoja1"}</definedName>
  </definedNames>
  <calcPr calcId="145621"/>
</workbook>
</file>

<file path=xl/calcChain.xml><?xml version="1.0" encoding="utf-8"?>
<calcChain xmlns="http://schemas.openxmlformats.org/spreadsheetml/2006/main">
  <c r="IE23" i="21" l="1"/>
  <c r="IF23" i="21"/>
  <c r="IG23" i="21"/>
  <c r="IH23" i="21"/>
  <c r="II23" i="21"/>
  <c r="IJ23" i="21"/>
  <c r="IK23" i="21"/>
  <c r="IL23" i="21"/>
  <c r="IM23" i="21"/>
  <c r="IN23" i="21"/>
  <c r="IO23" i="21"/>
  <c r="IP23" i="21"/>
  <c r="HS23" i="21"/>
  <c r="HT23" i="21"/>
  <c r="HU23" i="21"/>
  <c r="HV23" i="21"/>
  <c r="HW23" i="21"/>
  <c r="HX23" i="21"/>
  <c r="HY23" i="21"/>
  <c r="HZ23" i="21"/>
  <c r="IA23" i="21"/>
  <c r="IB23" i="21"/>
  <c r="IC23" i="21"/>
  <c r="ID23" i="21"/>
  <c r="HG23" i="21"/>
  <c r="HH23" i="21"/>
  <c r="HI23" i="21"/>
  <c r="HJ23" i="21"/>
  <c r="HK23" i="21"/>
  <c r="HL23" i="21"/>
  <c r="HM23" i="21"/>
  <c r="HN23" i="21"/>
  <c r="HO23" i="21"/>
  <c r="HP23" i="21"/>
  <c r="HQ23" i="21"/>
  <c r="HR23" i="21"/>
  <c r="GU23" i="21"/>
  <c r="GV23" i="21"/>
  <c r="GW23" i="21"/>
  <c r="GX23" i="21"/>
  <c r="GY23" i="21"/>
  <c r="GZ23" i="21"/>
  <c r="HA23" i="21"/>
  <c r="HB23" i="21"/>
  <c r="HC23" i="21"/>
  <c r="HD23" i="21"/>
  <c r="HE23" i="21"/>
  <c r="HF23" i="21"/>
  <c r="R50" i="2"/>
  <c r="GI23" i="21"/>
  <c r="GJ23" i="21"/>
  <c r="GK23" i="21"/>
  <c r="GL23" i="21"/>
  <c r="GM23" i="21"/>
  <c r="GN23" i="21"/>
  <c r="GO23" i="21"/>
  <c r="GP23" i="21"/>
  <c r="GQ23" i="21"/>
  <c r="GR23" i="21"/>
  <c r="GS23" i="21"/>
  <c r="GT23" i="21"/>
  <c r="FW23" i="21"/>
  <c r="FX23" i="21"/>
  <c r="FY23" i="21"/>
  <c r="FZ23" i="21"/>
  <c r="GA23" i="21"/>
  <c r="GB23" i="21"/>
  <c r="GC23" i="21"/>
  <c r="GD23" i="21"/>
  <c r="GE23" i="21"/>
  <c r="GF23" i="21"/>
  <c r="GG23" i="21"/>
  <c r="GH23" i="21"/>
  <c r="FK23" i="21"/>
  <c r="FL23" i="21"/>
  <c r="FM23" i="21"/>
  <c r="FN23" i="21"/>
  <c r="FO23" i="21"/>
  <c r="FP23" i="21"/>
  <c r="FQ23" i="21"/>
  <c r="FR23" i="21"/>
  <c r="FS23" i="21"/>
  <c r="FT23" i="21"/>
  <c r="FU23" i="21"/>
  <c r="FV23" i="21"/>
  <c r="EY23" i="21"/>
  <c r="EZ23" i="21"/>
  <c r="FA23" i="21"/>
  <c r="FB23" i="21"/>
  <c r="FC23" i="21"/>
  <c r="FD23" i="21"/>
  <c r="FE23" i="21"/>
  <c r="FF23" i="21"/>
  <c r="FG23" i="21"/>
  <c r="FH23" i="21"/>
  <c r="FI23" i="21"/>
  <c r="FJ23" i="21"/>
  <c r="N50" i="2"/>
  <c r="EM23" i="21"/>
  <c r="EN23" i="21"/>
  <c r="EO23" i="21"/>
  <c r="EP23" i="21"/>
  <c r="EQ23" i="21"/>
  <c r="ER23" i="21"/>
  <c r="ES23" i="21"/>
  <c r="ET23" i="21"/>
  <c r="EU23" i="21"/>
  <c r="EV23" i="21"/>
  <c r="EW23" i="21"/>
  <c r="EX23" i="21"/>
  <c r="EA23" i="21"/>
  <c r="EB23" i="21"/>
  <c r="EC23" i="21"/>
  <c r="ED23" i="21"/>
  <c r="EE23" i="21"/>
  <c r="EF23" i="21"/>
  <c r="EG23" i="21"/>
  <c r="EH23" i="21"/>
  <c r="EI23" i="21"/>
  <c r="EJ23" i="21"/>
  <c r="EK23" i="21"/>
  <c r="EL23" i="21"/>
  <c r="DO23" i="21"/>
  <c r="DP23" i="21"/>
  <c r="DQ23" i="21"/>
  <c r="DR23" i="21"/>
  <c r="DS23" i="21"/>
  <c r="DT23" i="21"/>
  <c r="DU23" i="21"/>
  <c r="DV23" i="21"/>
  <c r="DW23" i="21"/>
  <c r="DX23" i="21"/>
  <c r="DY23" i="21"/>
  <c r="DZ23" i="21"/>
  <c r="DC23" i="21"/>
  <c r="DD23" i="21"/>
  <c r="DE23" i="21"/>
  <c r="DF23" i="21"/>
  <c r="DG23" i="21"/>
  <c r="DH23" i="21"/>
  <c r="DI23" i="21"/>
  <c r="DJ23" i="21"/>
  <c r="DK23" i="21"/>
  <c r="DL23" i="21"/>
  <c r="DM23" i="21"/>
  <c r="DN23" i="21"/>
  <c r="J50" i="2"/>
  <c r="CQ23" i="21"/>
  <c r="CR23" i="21"/>
  <c r="CS23" i="21"/>
  <c r="CT23" i="21"/>
  <c r="CU23" i="21"/>
  <c r="CV23" i="21"/>
  <c r="CW23" i="21"/>
  <c r="CX23" i="21"/>
  <c r="CY23" i="21"/>
  <c r="CZ23" i="21"/>
  <c r="DA23" i="21"/>
  <c r="DB23" i="21"/>
  <c r="CE23" i="21"/>
  <c r="CF23" i="21"/>
  <c r="CG23" i="21"/>
  <c r="CH23" i="21"/>
  <c r="CI23" i="21"/>
  <c r="CJ23" i="21"/>
  <c r="CK23" i="21"/>
  <c r="CL23" i="21"/>
  <c r="CM23" i="21"/>
  <c r="CN23" i="21"/>
  <c r="CO23" i="21"/>
  <c r="CP23" i="21"/>
  <c r="BS23" i="21"/>
  <c r="BT23" i="21"/>
  <c r="BU23" i="21"/>
  <c r="BV23" i="21"/>
  <c r="BW23" i="21"/>
  <c r="BX23" i="21"/>
  <c r="BY23" i="21"/>
  <c r="BZ23" i="21"/>
  <c r="CA23" i="21"/>
  <c r="CB23" i="21"/>
  <c r="CC23" i="21"/>
  <c r="CD23" i="21"/>
  <c r="BG23" i="21"/>
  <c r="BH23" i="21"/>
  <c r="BI23" i="21"/>
  <c r="BJ23" i="21"/>
  <c r="BK23" i="21"/>
  <c r="BL23" i="21"/>
  <c r="BM23" i="21"/>
  <c r="BN23" i="21"/>
  <c r="BO23" i="21"/>
  <c r="BP23" i="21"/>
  <c r="BQ23" i="21"/>
  <c r="BR23" i="21"/>
  <c r="F50" i="2"/>
  <c r="AU23" i="21"/>
  <c r="AV23" i="21"/>
  <c r="AW23" i="21"/>
  <c r="AX23" i="21"/>
  <c r="AY23" i="21"/>
  <c r="AZ23" i="21"/>
  <c r="BA23" i="21"/>
  <c r="BB23" i="21"/>
  <c r="BC23" i="21"/>
  <c r="BD23" i="21"/>
  <c r="BE23" i="21"/>
  <c r="BF23" i="21"/>
  <c r="AI23" i="21"/>
  <c r="AJ23" i="21"/>
  <c r="AK23" i="21"/>
  <c r="AL23" i="21"/>
  <c r="AM23" i="21"/>
  <c r="AN23" i="21"/>
  <c r="AO23" i="21"/>
  <c r="AP23" i="21"/>
  <c r="AQ23" i="21"/>
  <c r="AR23" i="21"/>
  <c r="AS23" i="21"/>
  <c r="AT23" i="21"/>
  <c r="K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C50" i="2"/>
  <c r="L23" i="21"/>
  <c r="M23" i="21"/>
  <c r="N23" i="21"/>
  <c r="O23" i="21"/>
  <c r="P23" i="21"/>
  <c r="Q23" i="21"/>
  <c r="R23" i="21"/>
  <c r="S23" i="21"/>
  <c r="T23" i="21"/>
  <c r="U23" i="21"/>
  <c r="V23" i="21"/>
  <c r="B50" i="2"/>
  <c r="L5" i="21"/>
  <c r="M5" i="21"/>
  <c r="N5" i="21" s="1"/>
  <c r="O5" i="21" s="1"/>
  <c r="P5" i="21" s="1"/>
  <c r="Q5" i="21" s="1"/>
  <c r="R5" i="21" s="1"/>
  <c r="S5" i="21" s="1"/>
  <c r="T5" i="21" s="1"/>
  <c r="U5" i="21" s="1"/>
  <c r="V5" i="21" s="1"/>
  <c r="W5" i="21" s="1"/>
  <c r="X5" i="21" s="1"/>
  <c r="Y5" i="21" s="1"/>
  <c r="Z5" i="21" s="1"/>
  <c r="AA5" i="21" s="1"/>
  <c r="AB5" i="21" s="1"/>
  <c r="AC5" i="21" s="1"/>
  <c r="AD5" i="21" s="1"/>
  <c r="AE5" i="21" s="1"/>
  <c r="AF5" i="21" s="1"/>
  <c r="AG5" i="21" s="1"/>
  <c r="AH5" i="21" s="1"/>
  <c r="AI5" i="21" s="1"/>
  <c r="AJ5" i="21" s="1"/>
  <c r="AK5" i="21" s="1"/>
  <c r="AL5" i="21" s="1"/>
  <c r="AM5" i="21" s="1"/>
  <c r="AN5" i="21" s="1"/>
  <c r="AO5" i="21" s="1"/>
  <c r="AP5" i="21" s="1"/>
  <c r="AQ5" i="21" s="1"/>
  <c r="AR5" i="21" s="1"/>
  <c r="AS5" i="21" s="1"/>
  <c r="AT5" i="21" s="1"/>
  <c r="AU5" i="21" s="1"/>
  <c r="AV5" i="21" s="1"/>
  <c r="AW5" i="21" s="1"/>
  <c r="AX5" i="21" s="1"/>
  <c r="AY5" i="21" s="1"/>
  <c r="AZ5" i="21" s="1"/>
  <c r="BA5" i="21" s="1"/>
  <c r="BB5" i="21" s="1"/>
  <c r="BC5" i="21" s="1"/>
  <c r="BD5" i="21" s="1"/>
  <c r="BE5" i="21" s="1"/>
  <c r="BF5" i="21" s="1"/>
  <c r="BG5" i="21" s="1"/>
  <c r="BH5" i="21" s="1"/>
  <c r="BI5" i="21" s="1"/>
  <c r="BJ5" i="21" s="1"/>
  <c r="BK5" i="21" s="1"/>
  <c r="BL5" i="21" s="1"/>
  <c r="BM5" i="21" s="1"/>
  <c r="BN5" i="21" s="1"/>
  <c r="BO5" i="21" s="1"/>
  <c r="BP5" i="21" s="1"/>
  <c r="BQ5" i="21" s="1"/>
  <c r="BR5" i="21" s="1"/>
  <c r="BS5" i="21" s="1"/>
  <c r="BT5" i="21" s="1"/>
  <c r="BU5" i="21" s="1"/>
  <c r="BV5" i="21" s="1"/>
  <c r="BW5" i="21"/>
  <c r="BX5" i="21" s="1"/>
  <c r="BY5" i="21" s="1"/>
  <c r="BZ5" i="21" s="1"/>
  <c r="CA5" i="21" s="1"/>
  <c r="CB5" i="21" s="1"/>
  <c r="CC5" i="21" s="1"/>
  <c r="CD5" i="21" s="1"/>
  <c r="CE5" i="21" s="1"/>
  <c r="CF5" i="21" s="1"/>
  <c r="CG5" i="21" s="1"/>
  <c r="CH5" i="21" s="1"/>
  <c r="CI5" i="21" s="1"/>
  <c r="CJ5" i="21" s="1"/>
  <c r="CK5" i="21" s="1"/>
  <c r="CL5" i="21" s="1"/>
  <c r="CM5" i="21" s="1"/>
  <c r="CN5" i="21" s="1"/>
  <c r="CO5" i="21" s="1"/>
  <c r="CP5" i="21" s="1"/>
  <c r="CQ5" i="21" s="1"/>
  <c r="CR5" i="21" s="1"/>
  <c r="CS5" i="21" s="1"/>
  <c r="CT5" i="21" s="1"/>
  <c r="CU5" i="21" s="1"/>
  <c r="CV5" i="21" s="1"/>
  <c r="CW5" i="21" s="1"/>
  <c r="CX5" i="21" s="1"/>
  <c r="CY5" i="21" s="1"/>
  <c r="CZ5" i="21" s="1"/>
  <c r="DA5" i="21" s="1"/>
  <c r="DB5" i="21" s="1"/>
  <c r="DC5" i="21" s="1"/>
  <c r="DD5" i="21" s="1"/>
  <c r="DE5" i="21" s="1"/>
  <c r="DF5" i="21" s="1"/>
  <c r="DG5" i="21" s="1"/>
  <c r="DH5" i="21" s="1"/>
  <c r="DI5" i="21" s="1"/>
  <c r="DJ5" i="21" s="1"/>
  <c r="DK5" i="21" s="1"/>
  <c r="DL5" i="21" s="1"/>
  <c r="DM5" i="21" s="1"/>
  <c r="DN5" i="21" s="1"/>
  <c r="DO5" i="21" s="1"/>
  <c r="DP5" i="21" s="1"/>
  <c r="DQ5" i="21" s="1"/>
  <c r="DR5" i="21" s="1"/>
  <c r="DS5" i="21" s="1"/>
  <c r="DT5" i="21" s="1"/>
  <c r="DU5" i="21" s="1"/>
  <c r="DV5" i="21" s="1"/>
  <c r="DW5" i="21" s="1"/>
  <c r="DX5" i="21" s="1"/>
  <c r="DY5" i="21" s="1"/>
  <c r="DZ5" i="21" s="1"/>
  <c r="EA5" i="21" s="1"/>
  <c r="EB5" i="21" s="1"/>
  <c r="EC5" i="21" s="1"/>
  <c r="ED5" i="21" s="1"/>
  <c r="EE5" i="21" s="1"/>
  <c r="EF5" i="21" s="1"/>
  <c r="EG5" i="21" s="1"/>
  <c r="EH5" i="21" s="1"/>
  <c r="EI5" i="21"/>
  <c r="EJ5" i="21" s="1"/>
  <c r="EK5" i="21" s="1"/>
  <c r="EL5" i="21" s="1"/>
  <c r="EM5" i="21" s="1"/>
  <c r="EN5" i="21" s="1"/>
  <c r="EO5" i="21" s="1"/>
  <c r="EP5" i="21" s="1"/>
  <c r="EQ5" i="21" s="1"/>
  <c r="ER5" i="21" s="1"/>
  <c r="ES5" i="21" s="1"/>
  <c r="ET5" i="21" s="1"/>
  <c r="EU5" i="21" s="1"/>
  <c r="EV5" i="21" s="1"/>
  <c r="EW5" i="21" s="1"/>
  <c r="EX5" i="21" s="1"/>
  <c r="EY5" i="21" s="1"/>
  <c r="EZ5" i="21" s="1"/>
  <c r="FA5" i="21" s="1"/>
  <c r="FB5" i="21" s="1"/>
  <c r="FC5" i="21" s="1"/>
  <c r="FD5" i="21" s="1"/>
  <c r="FE5" i="21" s="1"/>
  <c r="FF5" i="21" s="1"/>
  <c r="FG5" i="21" s="1"/>
  <c r="FH5" i="21" s="1"/>
  <c r="FI5" i="21" s="1"/>
  <c r="FJ5" i="21" s="1"/>
  <c r="FK5" i="21" s="1"/>
  <c r="FL5" i="21" s="1"/>
  <c r="FM5" i="21" s="1"/>
  <c r="FN5" i="21" s="1"/>
  <c r="FO5" i="21" s="1"/>
  <c r="FP5" i="21" s="1"/>
  <c r="FQ5" i="21" s="1"/>
  <c r="FR5" i="21" s="1"/>
  <c r="FS5" i="21" s="1"/>
  <c r="FT5" i="21" s="1"/>
  <c r="FU5" i="21" s="1"/>
  <c r="FV5" i="21" s="1"/>
  <c r="FW5" i="21" s="1"/>
  <c r="FX5" i="21" s="1"/>
  <c r="FY5" i="21" s="1"/>
  <c r="FZ5" i="21" s="1"/>
  <c r="GA5" i="21" s="1"/>
  <c r="GB5" i="21" s="1"/>
  <c r="GC5" i="21" s="1"/>
  <c r="GD5" i="21" s="1"/>
  <c r="GE5" i="21" s="1"/>
  <c r="GF5" i="21" s="1"/>
  <c r="GG5" i="21" s="1"/>
  <c r="GH5" i="21" s="1"/>
  <c r="GI5" i="21" s="1"/>
  <c r="GJ5" i="21" s="1"/>
  <c r="GK5" i="21" s="1"/>
  <c r="GL5" i="21" s="1"/>
  <c r="GM5" i="21" s="1"/>
  <c r="GN5" i="21" s="1"/>
  <c r="GO5" i="21" s="1"/>
  <c r="GP5" i="21" s="1"/>
  <c r="GQ5" i="21" s="1"/>
  <c r="GR5" i="21" s="1"/>
  <c r="GS5" i="21" s="1"/>
  <c r="GT5" i="21" s="1"/>
  <c r="GU5" i="21" s="1"/>
  <c r="GV5" i="21" s="1"/>
  <c r="GW5" i="21" s="1"/>
  <c r="GX5" i="21" s="1"/>
  <c r="GY5" i="21" s="1"/>
  <c r="GZ5" i="21" s="1"/>
  <c r="HA5" i="21" s="1"/>
  <c r="HB5" i="21" s="1"/>
  <c r="HC5" i="21" s="1"/>
  <c r="HD5" i="21" s="1"/>
  <c r="HE5" i="21" s="1"/>
  <c r="HF5" i="21" s="1"/>
  <c r="HG5" i="21" s="1"/>
  <c r="HH5" i="21" s="1"/>
  <c r="HI5" i="21" s="1"/>
  <c r="HJ5" i="21" s="1"/>
  <c r="HK5" i="21" s="1"/>
  <c r="HL5" i="21" s="1"/>
  <c r="HM5" i="21" s="1"/>
  <c r="HN5" i="21" s="1"/>
  <c r="HO5" i="21" s="1"/>
  <c r="HP5" i="21" s="1"/>
  <c r="HQ5" i="21" s="1"/>
  <c r="HR5" i="21" s="1"/>
  <c r="HS5" i="21" s="1"/>
  <c r="HT5" i="21" s="1"/>
  <c r="HU5" i="21" s="1"/>
  <c r="HV5" i="21" s="1"/>
  <c r="HW5" i="21" s="1"/>
  <c r="HX5" i="21" s="1"/>
  <c r="HY5" i="21" s="1"/>
  <c r="HZ5" i="21" s="1"/>
  <c r="IA5" i="21" s="1"/>
  <c r="IB5" i="21" s="1"/>
  <c r="IC5" i="21" s="1"/>
  <c r="ID5" i="21" s="1"/>
  <c r="IE5" i="21" s="1"/>
  <c r="IF5" i="21" s="1"/>
  <c r="IG5" i="21" s="1"/>
  <c r="IH5" i="21" s="1"/>
  <c r="II5" i="21" s="1"/>
  <c r="IJ5" i="21" s="1"/>
  <c r="IK5" i="21" s="1"/>
  <c r="IL5" i="21" s="1"/>
  <c r="IM5" i="21" s="1"/>
  <c r="IN5" i="21" s="1"/>
  <c r="IO5" i="21" s="1"/>
  <c r="IP5" i="21" s="1"/>
  <c r="B11" i="22"/>
  <c r="D3" i="2"/>
  <c r="Q15" i="2"/>
  <c r="O16" i="2"/>
  <c r="L18" i="2"/>
  <c r="L34" i="2" s="1"/>
  <c r="B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B80" i="2" s="1"/>
  <c r="D80" i="2" s="1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H17" i="22"/>
  <c r="H33" i="22"/>
  <c r="H49" i="22"/>
  <c r="H65" i="22"/>
  <c r="H81" i="22"/>
  <c r="H97" i="22"/>
  <c r="H113" i="22"/>
  <c r="H129" i="22"/>
  <c r="H145" i="22"/>
  <c r="H157" i="22"/>
  <c r="H163" i="22"/>
  <c r="H169" i="22"/>
  <c r="H174" i="22"/>
  <c r="H178" i="22"/>
  <c r="H182" i="22"/>
  <c r="H186" i="22"/>
  <c r="H190" i="22"/>
  <c r="H194" i="22"/>
  <c r="H198" i="22"/>
  <c r="H202" i="22"/>
  <c r="H206" i="22"/>
  <c r="H210" i="22"/>
  <c r="H214" i="22"/>
  <c r="H218" i="22"/>
  <c r="H222" i="22"/>
  <c r="H226" i="22"/>
  <c r="H230" i="22"/>
  <c r="H234" i="22"/>
  <c r="H238" i="22"/>
  <c r="H242" i="22"/>
  <c r="H246" i="22"/>
  <c r="H250" i="22"/>
  <c r="H254" i="22"/>
  <c r="C32" i="22"/>
  <c r="C33" i="22"/>
  <c r="C40" i="22"/>
  <c r="C49" i="22"/>
  <c r="C56" i="22"/>
  <c r="G263" i="1"/>
  <c r="F252" i="1"/>
  <c r="F238" i="1"/>
  <c r="F239" i="1"/>
  <c r="F240" i="1"/>
  <c r="F241" i="1"/>
  <c r="F242" i="1"/>
  <c r="F243" i="1"/>
  <c r="F244" i="1"/>
  <c r="F245" i="1"/>
  <c r="F246" i="1"/>
  <c r="F247" i="1"/>
  <c r="F237" i="1"/>
  <c r="F228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7" i="1"/>
  <c r="F218" i="1"/>
  <c r="F219" i="1"/>
  <c r="F220" i="1"/>
  <c r="F221" i="1"/>
  <c r="F222" i="1"/>
  <c r="F223" i="1"/>
  <c r="F224" i="1"/>
  <c r="F225" i="1"/>
  <c r="F226" i="1"/>
  <c r="F227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8" i="1"/>
  <c r="F149" i="1"/>
  <c r="F150" i="1"/>
  <c r="F151" i="1"/>
  <c r="F152" i="1"/>
  <c r="F153" i="1"/>
  <c r="F154" i="1"/>
  <c r="F155" i="1"/>
  <c r="F156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3" i="1"/>
  <c r="F94" i="1"/>
  <c r="F95" i="1"/>
  <c r="F96" i="1"/>
  <c r="F97" i="1"/>
  <c r="F98" i="1"/>
  <c r="F99" i="1"/>
  <c r="F100" i="1"/>
  <c r="F101" i="1"/>
  <c r="F102" i="1"/>
  <c r="F103" i="1"/>
  <c r="F232" i="1"/>
  <c r="AA232" i="1"/>
  <c r="D40" i="20"/>
  <c r="E40" i="20"/>
  <c r="C40" i="20"/>
  <c r="D122" i="20"/>
  <c r="D129" i="20"/>
  <c r="D137" i="20" s="1"/>
  <c r="E122" i="20"/>
  <c r="E129" i="20" s="1"/>
  <c r="E137" i="20" s="1"/>
  <c r="E141" i="20" s="1"/>
  <c r="C122" i="20"/>
  <c r="C129" i="20"/>
  <c r="C137" i="20" s="1"/>
  <c r="G104" i="1"/>
  <c r="B15" i="2" s="1"/>
  <c r="H104" i="1"/>
  <c r="C15" i="2" s="1"/>
  <c r="I104" i="1"/>
  <c r="D15" i="2" s="1"/>
  <c r="J104" i="1"/>
  <c r="E15" i="2" s="1"/>
  <c r="K104" i="1"/>
  <c r="L104" i="1"/>
  <c r="G15" i="2" s="1"/>
  <c r="M104" i="1"/>
  <c r="H15" i="2" s="1"/>
  <c r="N104" i="1"/>
  <c r="I15" i="2" s="1"/>
  <c r="O104" i="1"/>
  <c r="J15" i="2" s="1"/>
  <c r="P104" i="1"/>
  <c r="K15" i="2" s="1"/>
  <c r="Q104" i="1"/>
  <c r="L15" i="2" s="1"/>
  <c r="L19" i="2" s="1"/>
  <c r="R104" i="1"/>
  <c r="M15" i="2" s="1"/>
  <c r="S104" i="1"/>
  <c r="N15" i="2" s="1"/>
  <c r="T104" i="1"/>
  <c r="O15" i="2" s="1"/>
  <c r="U104" i="1"/>
  <c r="P15" i="2" s="1"/>
  <c r="V104" i="1"/>
  <c r="W104" i="1"/>
  <c r="X104" i="1"/>
  <c r="S15" i="2" s="1"/>
  <c r="Y104" i="1"/>
  <c r="T15" i="2" s="1"/>
  <c r="Z104" i="1"/>
  <c r="U15" i="2" s="1"/>
  <c r="G157" i="1"/>
  <c r="B16" i="2" s="1"/>
  <c r="H157" i="1"/>
  <c r="C16" i="2" s="1"/>
  <c r="I157" i="1"/>
  <c r="D16" i="2" s="1"/>
  <c r="J157" i="1"/>
  <c r="E16" i="2" s="1"/>
  <c r="K157" i="1"/>
  <c r="F16" i="2" s="1"/>
  <c r="F32" i="2" s="1"/>
  <c r="L157" i="1"/>
  <c r="G16" i="2" s="1"/>
  <c r="M157" i="1"/>
  <c r="H16" i="2" s="1"/>
  <c r="N157" i="1"/>
  <c r="I16" i="2" s="1"/>
  <c r="O157" i="1"/>
  <c r="J16" i="2" s="1"/>
  <c r="P157" i="1"/>
  <c r="K16" i="2" s="1"/>
  <c r="Q157" i="1"/>
  <c r="L16" i="2" s="1"/>
  <c r="R157" i="1"/>
  <c r="M16" i="2" s="1"/>
  <c r="S157" i="1"/>
  <c r="N16" i="2" s="1"/>
  <c r="N32" i="2" s="1"/>
  <c r="T157" i="1"/>
  <c r="U157" i="1"/>
  <c r="P16" i="2" s="1"/>
  <c r="V157" i="1"/>
  <c r="Q16" i="2" s="1"/>
  <c r="W157" i="1"/>
  <c r="R16" i="2" s="1"/>
  <c r="X157" i="1"/>
  <c r="S16" i="2" s="1"/>
  <c r="Y157" i="1"/>
  <c r="T16" i="2" s="1"/>
  <c r="Z157" i="1"/>
  <c r="U16" i="2" s="1"/>
  <c r="G194" i="1"/>
  <c r="B17" i="2" s="1"/>
  <c r="H194" i="1"/>
  <c r="C17" i="2" s="1"/>
  <c r="I194" i="1"/>
  <c r="D17" i="2" s="1"/>
  <c r="J194" i="1"/>
  <c r="E17" i="2" s="1"/>
  <c r="K194" i="1"/>
  <c r="F17" i="2" s="1"/>
  <c r="L194" i="1"/>
  <c r="G17" i="2" s="1"/>
  <c r="M194" i="1"/>
  <c r="H17" i="2" s="1"/>
  <c r="H19" i="2" s="1"/>
  <c r="N194" i="1"/>
  <c r="I17" i="2" s="1"/>
  <c r="O194" i="1"/>
  <c r="J17" i="2" s="1"/>
  <c r="J33" i="2" s="1"/>
  <c r="P194" i="1"/>
  <c r="K17" i="2" s="1"/>
  <c r="Q194" i="1"/>
  <c r="L17" i="2" s="1"/>
  <c r="R194" i="1"/>
  <c r="M17" i="2" s="1"/>
  <c r="S194" i="1"/>
  <c r="N17" i="2" s="1"/>
  <c r="T194" i="1"/>
  <c r="O17" i="2" s="1"/>
  <c r="U194" i="1"/>
  <c r="P17" i="2" s="1"/>
  <c r="V194" i="1"/>
  <c r="Q17" i="2" s="1"/>
  <c r="W194" i="1"/>
  <c r="R17" i="2" s="1"/>
  <c r="R33" i="2" s="1"/>
  <c r="X194" i="1"/>
  <c r="S17" i="2" s="1"/>
  <c r="Y194" i="1"/>
  <c r="T17" i="2" s="1"/>
  <c r="Z194" i="1"/>
  <c r="U17" i="2" s="1"/>
  <c r="G229" i="1"/>
  <c r="B18" i="2" s="1"/>
  <c r="H229" i="1"/>
  <c r="C18" i="2" s="1"/>
  <c r="I229" i="1"/>
  <c r="D18" i="2" s="1"/>
  <c r="J229" i="1"/>
  <c r="E18" i="2" s="1"/>
  <c r="K229" i="1"/>
  <c r="L229" i="1"/>
  <c r="G18" i="2" s="1"/>
  <c r="M229" i="1"/>
  <c r="H18" i="2" s="1"/>
  <c r="N229" i="1"/>
  <c r="I18" i="2" s="1"/>
  <c r="O229" i="1"/>
  <c r="P229" i="1"/>
  <c r="K18" i="2" s="1"/>
  <c r="Q229" i="1"/>
  <c r="R229" i="1"/>
  <c r="M18" i="2" s="1"/>
  <c r="S229" i="1"/>
  <c r="N18" i="2" s="1"/>
  <c r="T229" i="1"/>
  <c r="O18" i="2" s="1"/>
  <c r="U229" i="1"/>
  <c r="P18" i="2" s="1"/>
  <c r="V229" i="1"/>
  <c r="Q18" i="2" s="1"/>
  <c r="W229" i="1"/>
  <c r="X229" i="1"/>
  <c r="S18" i="2" s="1"/>
  <c r="Y229" i="1"/>
  <c r="T18" i="2" s="1"/>
  <c r="Z229" i="1"/>
  <c r="U18" i="2" s="1"/>
  <c r="U19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B46" i="2"/>
  <c r="J8" i="22"/>
  <c r="J7" i="22"/>
  <c r="N18" i="22"/>
  <c r="N22" i="22"/>
  <c r="N26" i="22"/>
  <c r="N30" i="22"/>
  <c r="N34" i="22"/>
  <c r="N38" i="22"/>
  <c r="N42" i="22"/>
  <c r="N46" i="22"/>
  <c r="N50" i="22"/>
  <c r="N54" i="22"/>
  <c r="N58" i="22"/>
  <c r="N62" i="22"/>
  <c r="N66" i="22"/>
  <c r="N70" i="22"/>
  <c r="N74" i="22"/>
  <c r="L19" i="22"/>
  <c r="L23" i="22"/>
  <c r="L27" i="22"/>
  <c r="L31" i="22"/>
  <c r="L35" i="22"/>
  <c r="L39" i="22"/>
  <c r="L43" i="22"/>
  <c r="L47" i="22"/>
  <c r="L51" i="22"/>
  <c r="L55" i="22"/>
  <c r="L59" i="22"/>
  <c r="L63" i="22"/>
  <c r="L67" i="22"/>
  <c r="L71" i="22"/>
  <c r="L75" i="22"/>
  <c r="M17" i="22"/>
  <c r="M21" i="22"/>
  <c r="M25" i="22"/>
  <c r="M29" i="22"/>
  <c r="M33" i="22"/>
  <c r="M37" i="22"/>
  <c r="M41" i="22"/>
  <c r="M45" i="22"/>
  <c r="M49" i="22"/>
  <c r="M53" i="22"/>
  <c r="M57" i="22"/>
  <c r="M61" i="22"/>
  <c r="M65" i="22"/>
  <c r="M69" i="22"/>
  <c r="M73" i="22"/>
  <c r="M77" i="22"/>
  <c r="M81" i="22"/>
  <c r="M85" i="22"/>
  <c r="M89" i="22"/>
  <c r="N19" i="22"/>
  <c r="N23" i="22"/>
  <c r="N27" i="22"/>
  <c r="N31" i="22"/>
  <c r="N35" i="22"/>
  <c r="N39" i="22"/>
  <c r="N43" i="22"/>
  <c r="N47" i="22"/>
  <c r="N51" i="22"/>
  <c r="N55" i="22"/>
  <c r="N59" i="22"/>
  <c r="N63" i="22"/>
  <c r="N67" i="22"/>
  <c r="N71" i="22"/>
  <c r="N75" i="22"/>
  <c r="L20" i="22"/>
  <c r="L24" i="22"/>
  <c r="L28" i="22"/>
  <c r="L32" i="22"/>
  <c r="L36" i="22"/>
  <c r="L40" i="22"/>
  <c r="L44" i="22"/>
  <c r="L48" i="22"/>
  <c r="L52" i="22"/>
  <c r="L56" i="22"/>
  <c r="L60" i="22"/>
  <c r="L64" i="22"/>
  <c r="L68" i="22"/>
  <c r="L72" i="22"/>
  <c r="L76" i="22"/>
  <c r="M18" i="22"/>
  <c r="M22" i="22"/>
  <c r="M26" i="22"/>
  <c r="M30" i="22"/>
  <c r="M34" i="22"/>
  <c r="M38" i="22"/>
  <c r="M42" i="22"/>
  <c r="M46" i="22"/>
  <c r="M50" i="22"/>
  <c r="M54" i="22"/>
  <c r="M58" i="22"/>
  <c r="M62" i="22"/>
  <c r="M66" i="22"/>
  <c r="M70" i="22"/>
  <c r="M74" i="22"/>
  <c r="M78" i="22"/>
  <c r="M82" i="22"/>
  <c r="M86" i="22"/>
  <c r="M90" i="22"/>
  <c r="N20" i="22"/>
  <c r="N24" i="22"/>
  <c r="N28" i="22"/>
  <c r="N32" i="22"/>
  <c r="N36" i="22"/>
  <c r="N40" i="22"/>
  <c r="N44" i="22"/>
  <c r="N48" i="22"/>
  <c r="N52" i="22"/>
  <c r="N56" i="22"/>
  <c r="N60" i="22"/>
  <c r="N64" i="22"/>
  <c r="N68" i="22"/>
  <c r="N72" i="22"/>
  <c r="N76" i="22"/>
  <c r="N21" i="22"/>
  <c r="N37" i="22"/>
  <c r="N53" i="22"/>
  <c r="N69" i="22"/>
  <c r="N17" i="22"/>
  <c r="L25" i="22"/>
  <c r="L33" i="22"/>
  <c r="L41" i="22"/>
  <c r="L49" i="22"/>
  <c r="L57" i="22"/>
  <c r="L65" i="22"/>
  <c r="L73" i="22"/>
  <c r="M19" i="22"/>
  <c r="M27" i="22"/>
  <c r="M35" i="22"/>
  <c r="M43" i="22"/>
  <c r="M51" i="22"/>
  <c r="M59" i="22"/>
  <c r="M67" i="22"/>
  <c r="M75" i="22"/>
  <c r="M83" i="22"/>
  <c r="M91" i="22"/>
  <c r="M95" i="22"/>
  <c r="M99" i="22"/>
  <c r="M103" i="22"/>
  <c r="M107" i="22"/>
  <c r="M111" i="22"/>
  <c r="L18" i="22"/>
  <c r="L26" i="22"/>
  <c r="L34" i="22"/>
  <c r="L42" i="22"/>
  <c r="L50" i="22"/>
  <c r="L58" i="22"/>
  <c r="L66" i="22"/>
  <c r="L74" i="22"/>
  <c r="M20" i="22"/>
  <c r="M28" i="22"/>
  <c r="M36" i="22"/>
  <c r="M44" i="22"/>
  <c r="M52" i="22"/>
  <c r="M60" i="22"/>
  <c r="M68" i="22"/>
  <c r="M76" i="22"/>
  <c r="M84" i="22"/>
  <c r="M96" i="22"/>
  <c r="M104" i="22"/>
  <c r="N25" i="22"/>
  <c r="N41" i="22"/>
  <c r="N57" i="22"/>
  <c r="N73" i="22"/>
  <c r="N29" i="22"/>
  <c r="N45" i="22"/>
  <c r="N61" i="22"/>
  <c r="L21" i="22"/>
  <c r="L29" i="22"/>
  <c r="L37" i="22"/>
  <c r="L45" i="22"/>
  <c r="L53" i="22"/>
  <c r="L61" i="22"/>
  <c r="L69" i="22"/>
  <c r="L17" i="22"/>
  <c r="M23" i="22"/>
  <c r="M31" i="22"/>
  <c r="M39" i="22"/>
  <c r="M47" i="22"/>
  <c r="M55" i="22"/>
  <c r="M63" i="22"/>
  <c r="M71" i="22"/>
  <c r="M79" i="22"/>
  <c r="M87" i="22"/>
  <c r="M93" i="22"/>
  <c r="M97" i="22"/>
  <c r="M101" i="22"/>
  <c r="M105" i="22"/>
  <c r="M109" i="22"/>
  <c r="N33" i="22"/>
  <c r="N49" i="22"/>
  <c r="N65" i="22"/>
  <c r="L22" i="22"/>
  <c r="L30" i="22"/>
  <c r="L38" i="22"/>
  <c r="L46" i="22"/>
  <c r="L54" i="22"/>
  <c r="L62" i="22"/>
  <c r="L70" i="22"/>
  <c r="M24" i="22"/>
  <c r="M32" i="22"/>
  <c r="M40" i="22"/>
  <c r="M48" i="22"/>
  <c r="M56" i="22"/>
  <c r="M64" i="22"/>
  <c r="M72" i="22"/>
  <c r="M80" i="22"/>
  <c r="M88" i="22"/>
  <c r="M94" i="22"/>
  <c r="M98" i="22"/>
  <c r="M102" i="22"/>
  <c r="M106" i="22"/>
  <c r="M110" i="22"/>
  <c r="M92" i="22"/>
  <c r="M100" i="22"/>
  <c r="M108" i="22"/>
  <c r="M112" i="22"/>
  <c r="R77" i="22"/>
  <c r="R79" i="22"/>
  <c r="R81" i="22"/>
  <c r="R83" i="22"/>
  <c r="R85" i="22"/>
  <c r="R87" i="22"/>
  <c r="R89" i="22"/>
  <c r="R91" i="22"/>
  <c r="R93" i="22"/>
  <c r="R95" i="22"/>
  <c r="R97" i="22"/>
  <c r="R99" i="22"/>
  <c r="R101" i="22"/>
  <c r="R103" i="22"/>
  <c r="R105" i="22"/>
  <c r="R107" i="22"/>
  <c r="R109" i="22"/>
  <c r="R111" i="22"/>
  <c r="R113" i="22"/>
  <c r="R115" i="22"/>
  <c r="R117" i="22"/>
  <c r="R119" i="22"/>
  <c r="R121" i="22"/>
  <c r="R123" i="22"/>
  <c r="R125" i="22"/>
  <c r="R127" i="22"/>
  <c r="R129" i="22"/>
  <c r="R131" i="22"/>
  <c r="R133" i="22"/>
  <c r="R135" i="22"/>
  <c r="R137" i="22"/>
  <c r="R139" i="22"/>
  <c r="R141" i="22"/>
  <c r="R143" i="22"/>
  <c r="R145" i="22"/>
  <c r="R147" i="22"/>
  <c r="R149" i="22"/>
  <c r="R151" i="22"/>
  <c r="R153" i="22"/>
  <c r="R155" i="22"/>
  <c r="R157" i="22"/>
  <c r="R159" i="22"/>
  <c r="R161" i="22"/>
  <c r="R163" i="22"/>
  <c r="R165" i="22"/>
  <c r="R167" i="22"/>
  <c r="R169" i="22"/>
  <c r="R171" i="22"/>
  <c r="R173" i="22"/>
  <c r="R175" i="22"/>
  <c r="R177" i="22"/>
  <c r="R179" i="22"/>
  <c r="R181" i="22"/>
  <c r="R183" i="22"/>
  <c r="R185" i="22"/>
  <c r="R187" i="22"/>
  <c r="R189" i="22"/>
  <c r="R191" i="22"/>
  <c r="R193" i="22"/>
  <c r="R195" i="22"/>
  <c r="R197" i="22"/>
  <c r="R199" i="22"/>
  <c r="R201" i="22"/>
  <c r="R203" i="22"/>
  <c r="R80" i="22"/>
  <c r="R84" i="22"/>
  <c r="R88" i="22"/>
  <c r="R92" i="22"/>
  <c r="R96" i="22"/>
  <c r="R100" i="22"/>
  <c r="R104" i="22"/>
  <c r="R108" i="22"/>
  <c r="R112" i="22"/>
  <c r="R116" i="22"/>
  <c r="R120" i="22"/>
  <c r="R124" i="22"/>
  <c r="R128" i="22"/>
  <c r="R132" i="22"/>
  <c r="R136" i="22"/>
  <c r="R140" i="22"/>
  <c r="R144" i="22"/>
  <c r="R148" i="22"/>
  <c r="R152" i="22"/>
  <c r="R156" i="22"/>
  <c r="R160" i="22"/>
  <c r="R164" i="22"/>
  <c r="R168" i="22"/>
  <c r="R172" i="22"/>
  <c r="R176" i="22"/>
  <c r="R180" i="22"/>
  <c r="R184" i="22"/>
  <c r="R188" i="22"/>
  <c r="R192" i="22"/>
  <c r="R196" i="22"/>
  <c r="R200" i="22"/>
  <c r="R78" i="22"/>
  <c r="R82" i="22"/>
  <c r="R86" i="22"/>
  <c r="R90" i="22"/>
  <c r="R94" i="22"/>
  <c r="R98" i="22"/>
  <c r="R102" i="22"/>
  <c r="R106" i="22"/>
  <c r="R110" i="22"/>
  <c r="R114" i="22"/>
  <c r="R118" i="22"/>
  <c r="R122" i="22"/>
  <c r="R126" i="22"/>
  <c r="R130" i="22"/>
  <c r="R134" i="22"/>
  <c r="R138" i="22"/>
  <c r="R142" i="22"/>
  <c r="R146" i="22"/>
  <c r="R150" i="22"/>
  <c r="R154" i="22"/>
  <c r="R158" i="22"/>
  <c r="R162" i="22"/>
  <c r="R166" i="22"/>
  <c r="R170" i="22"/>
  <c r="R174" i="22"/>
  <c r="R178" i="22"/>
  <c r="R182" i="22"/>
  <c r="R186" i="22"/>
  <c r="R190" i="22"/>
  <c r="R194" i="22"/>
  <c r="R198" i="22"/>
  <c r="R202" i="22"/>
  <c r="R205" i="22"/>
  <c r="R207" i="22"/>
  <c r="R209" i="22"/>
  <c r="R211" i="22"/>
  <c r="R213" i="22"/>
  <c r="R215" i="22"/>
  <c r="R217" i="22"/>
  <c r="R219" i="22"/>
  <c r="R221" i="22"/>
  <c r="R223" i="22"/>
  <c r="R225" i="22"/>
  <c r="R227" i="22"/>
  <c r="R229" i="22"/>
  <c r="R231" i="22"/>
  <c r="R233" i="22"/>
  <c r="R235" i="22"/>
  <c r="R237" i="22"/>
  <c r="R239" i="22"/>
  <c r="R206" i="22"/>
  <c r="R210" i="22"/>
  <c r="R214" i="22"/>
  <c r="R218" i="22"/>
  <c r="R222" i="22"/>
  <c r="R226" i="22"/>
  <c r="R230" i="22"/>
  <c r="R234" i="22"/>
  <c r="R238" i="22"/>
  <c r="R241" i="22"/>
  <c r="R243" i="22"/>
  <c r="R245" i="22"/>
  <c r="R247" i="22"/>
  <c r="R249" i="22"/>
  <c r="R251" i="22"/>
  <c r="R253" i="22"/>
  <c r="R255" i="22"/>
  <c r="R204" i="22"/>
  <c r="R208" i="22"/>
  <c r="R212" i="22"/>
  <c r="R216" i="22"/>
  <c r="R220" i="22"/>
  <c r="R224" i="22"/>
  <c r="R228" i="22"/>
  <c r="R232" i="22"/>
  <c r="R236" i="22"/>
  <c r="R240" i="22"/>
  <c r="R242" i="22"/>
  <c r="R244" i="22"/>
  <c r="R246" i="22"/>
  <c r="R248" i="22"/>
  <c r="R250" i="22"/>
  <c r="R252" i="22"/>
  <c r="R254" i="22"/>
  <c r="R256" i="22"/>
  <c r="C140" i="22"/>
  <c r="C156" i="22"/>
  <c r="C172" i="22"/>
  <c r="C75" i="22"/>
  <c r="C151" i="22"/>
  <c r="C167" i="22"/>
  <c r="C183" i="22"/>
  <c r="C194" i="22"/>
  <c r="C198" i="22"/>
  <c r="C66" i="22"/>
  <c r="C138" i="22"/>
  <c r="C142" i="22"/>
  <c r="C158" i="22"/>
  <c r="C170" i="22"/>
  <c r="C174" i="22"/>
  <c r="C57" i="22"/>
  <c r="C69" i="22"/>
  <c r="C73" i="22"/>
  <c r="C149" i="22"/>
  <c r="C157" i="22"/>
  <c r="C161" i="22"/>
  <c r="C173" i="22"/>
  <c r="C177" i="22"/>
  <c r="C181" i="22"/>
  <c r="C192" i="22"/>
  <c r="C196" i="22"/>
  <c r="C204" i="22"/>
  <c r="C210" i="22"/>
  <c r="C218" i="22"/>
  <c r="C222" i="22"/>
  <c r="C234" i="22"/>
  <c r="C238" i="22"/>
  <c r="C242" i="22"/>
  <c r="C254" i="22"/>
  <c r="C191" i="22"/>
  <c r="C199" i="22"/>
  <c r="C207" i="22"/>
  <c r="C215" i="22"/>
  <c r="C219" i="22"/>
  <c r="C231" i="22"/>
  <c r="C235" i="22"/>
  <c r="C239" i="22"/>
  <c r="C247" i="22"/>
  <c r="C251" i="22"/>
  <c r="C255" i="22"/>
  <c r="C212" i="22"/>
  <c r="C216" i="22"/>
  <c r="C220" i="22"/>
  <c r="C228" i="22"/>
  <c r="C232" i="22"/>
  <c r="C236" i="22"/>
  <c r="C244" i="22"/>
  <c r="C248" i="22"/>
  <c r="C252" i="22"/>
  <c r="C189" i="22"/>
  <c r="C193" i="22"/>
  <c r="C197" i="22"/>
  <c r="C205" i="22"/>
  <c r="C209" i="22"/>
  <c r="C213" i="22"/>
  <c r="C221" i="22"/>
  <c r="C225" i="22"/>
  <c r="C229" i="22"/>
  <c r="C237" i="22"/>
  <c r="C241" i="22"/>
  <c r="C245" i="22"/>
  <c r="C253" i="22"/>
  <c r="C82" i="2"/>
  <c r="G248" i="1"/>
  <c r="G255" i="1"/>
  <c r="AA237" i="1"/>
  <c r="F255" i="1"/>
  <c r="AA103" i="1"/>
  <c r="AA102" i="1"/>
  <c r="AA101" i="1"/>
  <c r="AA100" i="1"/>
  <c r="AA99" i="1"/>
  <c r="AA98" i="1"/>
  <c r="AA97" i="1"/>
  <c r="AA96" i="1"/>
  <c r="AA95" i="1"/>
  <c r="AA94" i="1"/>
  <c r="AA93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5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38" i="1"/>
  <c r="AA104" i="1" s="1"/>
  <c r="G32" i="1"/>
  <c r="Z32" i="1"/>
  <c r="AA29" i="1"/>
  <c r="B2" i="2"/>
  <c r="A39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8" i="1" s="1"/>
  <c r="A149" i="1" s="1"/>
  <c r="A150" i="1" s="1"/>
  <c r="A151" i="1" s="1"/>
  <c r="A152" i="1" s="1"/>
  <c r="A153" i="1" s="1"/>
  <c r="A154" i="1" s="1"/>
  <c r="A155" i="1" s="1"/>
  <c r="A156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52" i="1" s="1"/>
  <c r="Z248" i="1"/>
  <c r="AA245" i="1"/>
  <c r="AA246" i="1"/>
  <c r="AA247" i="1"/>
  <c r="AA241" i="1"/>
  <c r="AA242" i="1"/>
  <c r="AA243" i="1"/>
  <c r="AA244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51" i="1"/>
  <c r="AA150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11" i="1"/>
  <c r="AA112" i="1"/>
  <c r="AA113" i="1"/>
  <c r="AA114" i="1"/>
  <c r="AA149" i="1"/>
  <c r="AA152" i="1"/>
  <c r="AA153" i="1"/>
  <c r="AA154" i="1"/>
  <c r="AA155" i="1"/>
  <c r="AA121" i="1"/>
  <c r="AA110" i="1"/>
  <c r="AA115" i="1"/>
  <c r="AA116" i="1"/>
  <c r="AA117" i="1"/>
  <c r="AA118" i="1"/>
  <c r="AA119" i="1"/>
  <c r="AA120" i="1"/>
  <c r="AA226" i="1"/>
  <c r="AA225" i="1"/>
  <c r="AA224" i="1"/>
  <c r="AA223" i="1"/>
  <c r="AA222" i="1"/>
  <c r="AA221" i="1"/>
  <c r="AA220" i="1"/>
  <c r="AA219" i="1"/>
  <c r="AA227" i="1"/>
  <c r="AA218" i="1"/>
  <c r="AA213" i="1"/>
  <c r="AA211" i="1"/>
  <c r="AA209" i="1"/>
  <c r="AA207" i="1"/>
  <c r="AA205" i="1"/>
  <c r="AA212" i="1"/>
  <c r="AA208" i="1"/>
  <c r="AA204" i="1"/>
  <c r="AA214" i="1"/>
  <c r="AA210" i="1"/>
  <c r="AA206" i="1"/>
  <c r="AA26" i="1"/>
  <c r="AA22" i="1"/>
  <c r="AA28" i="1"/>
  <c r="AA20" i="1"/>
  <c r="AA24" i="1"/>
  <c r="AA27" i="1"/>
  <c r="AA23" i="1"/>
  <c r="AA19" i="1"/>
  <c r="AA25" i="1"/>
  <c r="AA21" i="1"/>
  <c r="V45" i="2"/>
  <c r="V51" i="2"/>
  <c r="V52" i="2"/>
  <c r="V53" i="2"/>
  <c r="V54" i="2"/>
  <c r="V42" i="2"/>
  <c r="V43" i="2"/>
  <c r="V44" i="2"/>
  <c r="B57" i="2"/>
  <c r="B458" i="20"/>
  <c r="L456" i="20"/>
  <c r="L457" i="20" s="1"/>
  <c r="K456" i="20"/>
  <c r="J456" i="20"/>
  <c r="I456" i="20"/>
  <c r="H456" i="20"/>
  <c r="G456" i="20"/>
  <c r="F456" i="20"/>
  <c r="E456" i="20"/>
  <c r="D456" i="20"/>
  <c r="C456" i="20"/>
  <c r="L454" i="20"/>
  <c r="K454" i="20"/>
  <c r="K457" i="20"/>
  <c r="K458" i="20" s="1"/>
  <c r="J454" i="20"/>
  <c r="I454" i="20"/>
  <c r="I457" i="20"/>
  <c r="H454" i="20"/>
  <c r="H457" i="20" s="1"/>
  <c r="G454" i="20"/>
  <c r="G457" i="20"/>
  <c r="F454" i="20"/>
  <c r="E454" i="20"/>
  <c r="E457" i="20" s="1"/>
  <c r="E458" i="20" s="1"/>
  <c r="D454" i="20"/>
  <c r="C454" i="20"/>
  <c r="C457" i="20"/>
  <c r="L445" i="20"/>
  <c r="L446" i="20"/>
  <c r="K445" i="20"/>
  <c r="K446" i="20"/>
  <c r="J445" i="20"/>
  <c r="J446" i="20"/>
  <c r="I445" i="20"/>
  <c r="I446" i="20"/>
  <c r="H445" i="20"/>
  <c r="H446" i="20"/>
  <c r="G445" i="20"/>
  <c r="G446" i="20"/>
  <c r="F445" i="20"/>
  <c r="F446" i="20"/>
  <c r="E445" i="20"/>
  <c r="E446" i="20"/>
  <c r="D445" i="20"/>
  <c r="D446" i="20"/>
  <c r="C445" i="20"/>
  <c r="C446" i="20"/>
  <c r="L441" i="20"/>
  <c r="L442" i="20"/>
  <c r="K441" i="20"/>
  <c r="K442" i="20"/>
  <c r="J441" i="20"/>
  <c r="J442" i="20"/>
  <c r="I441" i="20"/>
  <c r="I442" i="20"/>
  <c r="H441" i="20"/>
  <c r="H442" i="20"/>
  <c r="G441" i="20"/>
  <c r="G442" i="20"/>
  <c r="F441" i="20"/>
  <c r="F442" i="20"/>
  <c r="E441" i="20"/>
  <c r="E442" i="20"/>
  <c r="D441" i="20"/>
  <c r="D442" i="20"/>
  <c r="C441" i="20"/>
  <c r="C442" i="20"/>
  <c r="L437" i="20"/>
  <c r="L438" i="20"/>
  <c r="K437" i="20"/>
  <c r="K438" i="20"/>
  <c r="J437" i="20"/>
  <c r="J438" i="20"/>
  <c r="I437" i="20"/>
  <c r="I438" i="20"/>
  <c r="H437" i="20"/>
  <c r="H438" i="20"/>
  <c r="G437" i="20"/>
  <c r="G438" i="20"/>
  <c r="F437" i="20"/>
  <c r="F438" i="20"/>
  <c r="E437" i="20"/>
  <c r="E438" i="20"/>
  <c r="D437" i="20"/>
  <c r="D438" i="20"/>
  <c r="C437" i="20"/>
  <c r="C438" i="20"/>
  <c r="L433" i="20"/>
  <c r="L434" i="20"/>
  <c r="K433" i="20"/>
  <c r="K434" i="20"/>
  <c r="J433" i="20"/>
  <c r="J434" i="20"/>
  <c r="I433" i="20"/>
  <c r="I434" i="20"/>
  <c r="H433" i="20"/>
  <c r="H434" i="20"/>
  <c r="G433" i="20"/>
  <c r="G434" i="20"/>
  <c r="F433" i="20"/>
  <c r="F434" i="20"/>
  <c r="E433" i="20"/>
  <c r="E434" i="20"/>
  <c r="D433" i="20"/>
  <c r="D434" i="20"/>
  <c r="C433" i="20"/>
  <c r="C434" i="20"/>
  <c r="L429" i="20"/>
  <c r="L430" i="20"/>
  <c r="K429" i="20"/>
  <c r="K430" i="20"/>
  <c r="J429" i="20"/>
  <c r="J430" i="20"/>
  <c r="I429" i="20"/>
  <c r="I430" i="20"/>
  <c r="H429" i="20"/>
  <c r="H430" i="20"/>
  <c r="G429" i="20"/>
  <c r="G430" i="20"/>
  <c r="F429" i="20"/>
  <c r="F430" i="20"/>
  <c r="E429" i="20"/>
  <c r="E430" i="20"/>
  <c r="D429" i="20"/>
  <c r="D430" i="20"/>
  <c r="C429" i="20"/>
  <c r="C430" i="20"/>
  <c r="L425" i="20"/>
  <c r="L426" i="20"/>
  <c r="K425" i="20"/>
  <c r="K426" i="20"/>
  <c r="J425" i="20"/>
  <c r="J426" i="20"/>
  <c r="I425" i="20"/>
  <c r="I426" i="20"/>
  <c r="H425" i="20"/>
  <c r="H426" i="20"/>
  <c r="G425" i="20"/>
  <c r="G426" i="20"/>
  <c r="F425" i="20"/>
  <c r="F426" i="20"/>
  <c r="E425" i="20"/>
  <c r="E426" i="20"/>
  <c r="D425" i="20"/>
  <c r="D426" i="20"/>
  <c r="C425" i="20"/>
  <c r="C426" i="20"/>
  <c r="L418" i="20"/>
  <c r="L459" i="20"/>
  <c r="L449" i="20" s="1"/>
  <c r="L450" i="20" s="1"/>
  <c r="K418" i="20"/>
  <c r="J418" i="20"/>
  <c r="J459" i="20"/>
  <c r="J449" i="20" s="1"/>
  <c r="I418" i="20"/>
  <c r="I421" i="20"/>
  <c r="I422" i="20" s="1"/>
  <c r="I448" i="20" s="1"/>
  <c r="H418" i="20"/>
  <c r="H459" i="20" s="1"/>
  <c r="H449" i="20"/>
  <c r="G418" i="20"/>
  <c r="G459" i="20" s="1"/>
  <c r="G421" i="20"/>
  <c r="F418" i="20"/>
  <c r="F459" i="20"/>
  <c r="F449" i="20" s="1"/>
  <c r="E418" i="20"/>
  <c r="D418" i="20"/>
  <c r="D421" i="20" s="1"/>
  <c r="D422" i="20" s="1"/>
  <c r="D459" i="20"/>
  <c r="D449" i="20" s="1"/>
  <c r="D450" i="20" s="1"/>
  <c r="C418" i="20"/>
  <c r="C421" i="20"/>
  <c r="D141" i="20"/>
  <c r="C141" i="20"/>
  <c r="E118" i="20"/>
  <c r="D118" i="20"/>
  <c r="C118" i="20"/>
  <c r="A114" i="20"/>
  <c r="E106" i="20"/>
  <c r="D106" i="20"/>
  <c r="C106" i="20"/>
  <c r="E91" i="20"/>
  <c r="D91" i="20"/>
  <c r="C91" i="20"/>
  <c r="E86" i="20"/>
  <c r="D86" i="20"/>
  <c r="C86" i="20"/>
  <c r="E73" i="20"/>
  <c r="E93" i="20" s="1"/>
  <c r="D73" i="20"/>
  <c r="C73" i="20"/>
  <c r="E55" i="20"/>
  <c r="D55" i="20"/>
  <c r="C55" i="20"/>
  <c r="E48" i="20"/>
  <c r="D48" i="20"/>
  <c r="C48" i="20"/>
  <c r="C57" i="20" s="1"/>
  <c r="E22" i="20"/>
  <c r="E57" i="20" s="1"/>
  <c r="D22" i="20"/>
  <c r="C22" i="20"/>
  <c r="D457" i="20"/>
  <c r="D460" i="20" s="1"/>
  <c r="F457" i="20"/>
  <c r="J457" i="20"/>
  <c r="C93" i="20"/>
  <c r="C108" i="20" s="1"/>
  <c r="D93" i="20"/>
  <c r="D108" i="20" s="1"/>
  <c r="E108" i="20"/>
  <c r="D458" i="20"/>
  <c r="H458" i="20"/>
  <c r="J458" i="20"/>
  <c r="J460" i="20"/>
  <c r="C422" i="20"/>
  <c r="C448" i="20" s="1"/>
  <c r="C458" i="20"/>
  <c r="G458" i="20"/>
  <c r="I458" i="20"/>
  <c r="I460" i="20" s="1"/>
  <c r="F421" i="20"/>
  <c r="F450" i="20" s="1"/>
  <c r="H421" i="20"/>
  <c r="J421" i="20"/>
  <c r="J422" i="20" s="1"/>
  <c r="L421" i="20"/>
  <c r="C459" i="20"/>
  <c r="C449" i="20" s="1"/>
  <c r="C450" i="20" s="1"/>
  <c r="I459" i="20"/>
  <c r="I449" i="20"/>
  <c r="C110" i="20"/>
  <c r="J448" i="20"/>
  <c r="F422" i="20"/>
  <c r="L422" i="20"/>
  <c r="L448" i="20" s="1"/>
  <c r="H422" i="20"/>
  <c r="D448" i="20"/>
  <c r="A28" i="2"/>
  <c r="A27" i="2"/>
  <c r="A26" i="2"/>
  <c r="A25" i="2"/>
  <c r="D254" i="1"/>
  <c r="D253" i="1"/>
  <c r="Z263" i="1"/>
  <c r="Y263" i="1"/>
  <c r="X263" i="1"/>
  <c r="W263" i="1"/>
  <c r="V263" i="1"/>
  <c r="U263" i="1"/>
  <c r="T263" i="1"/>
  <c r="S263" i="1"/>
  <c r="R263" i="1"/>
  <c r="Q263" i="1"/>
  <c r="H255" i="1"/>
  <c r="B37" i="2"/>
  <c r="AA252" i="1"/>
  <c r="AA254" i="1"/>
  <c r="AA193" i="1"/>
  <c r="AA180" i="1"/>
  <c r="C25" i="2"/>
  <c r="B4" i="2"/>
  <c r="B1" i="2"/>
  <c r="C12" i="2"/>
  <c r="C11" i="2"/>
  <c r="C10" i="2"/>
  <c r="C9" i="2"/>
  <c r="B12" i="2"/>
  <c r="B11" i="2"/>
  <c r="B10" i="2"/>
  <c r="B9" i="2"/>
  <c r="A9" i="2"/>
  <c r="A12" i="2"/>
  <c r="A11" i="2"/>
  <c r="A10" i="2"/>
  <c r="K33" i="2"/>
  <c r="O33" i="2"/>
  <c r="Q33" i="2"/>
  <c r="S33" i="2"/>
  <c r="U33" i="2"/>
  <c r="L33" i="2"/>
  <c r="N33" i="2"/>
  <c r="P33" i="2"/>
  <c r="T33" i="2"/>
  <c r="B33" i="2"/>
  <c r="B25" i="2"/>
  <c r="E34" i="2"/>
  <c r="F9" i="2"/>
  <c r="C34" i="2"/>
  <c r="C22" i="2"/>
  <c r="D22" i="2" s="1"/>
  <c r="U28" i="2"/>
  <c r="I26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C26" i="2"/>
  <c r="D26" i="2"/>
  <c r="E26" i="2"/>
  <c r="F26" i="2"/>
  <c r="G26" i="2"/>
  <c r="G29" i="2" s="1"/>
  <c r="G39" i="2" s="1"/>
  <c r="H26" i="2"/>
  <c r="J26" i="2"/>
  <c r="K26" i="2"/>
  <c r="L26" i="2"/>
  <c r="L29" i="2" s="1"/>
  <c r="M26" i="2"/>
  <c r="N26" i="2"/>
  <c r="O26" i="2"/>
  <c r="P26" i="2"/>
  <c r="Q26" i="2"/>
  <c r="R26" i="2"/>
  <c r="S26" i="2"/>
  <c r="T26" i="2"/>
  <c r="U26" i="2"/>
  <c r="C27" i="2"/>
  <c r="D27" i="2"/>
  <c r="E27" i="2"/>
  <c r="V27" i="2" s="1"/>
  <c r="F27" i="2"/>
  <c r="G27" i="2"/>
  <c r="H27" i="2"/>
  <c r="I27" i="2"/>
  <c r="I29" i="2" s="1"/>
  <c r="J27" i="2"/>
  <c r="K27" i="2"/>
  <c r="K29" i="2" s="1"/>
  <c r="L27" i="2"/>
  <c r="M27" i="2"/>
  <c r="N27" i="2"/>
  <c r="O27" i="2"/>
  <c r="P27" i="2"/>
  <c r="Q27" i="2"/>
  <c r="Q29" i="2" s="1"/>
  <c r="R27" i="2"/>
  <c r="S27" i="2"/>
  <c r="T27" i="2"/>
  <c r="U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AA200" i="1"/>
  <c r="D34" i="2"/>
  <c r="G34" i="2"/>
  <c r="H34" i="2"/>
  <c r="I34" i="2"/>
  <c r="K34" i="2"/>
  <c r="M34" i="2"/>
  <c r="N34" i="2"/>
  <c r="O34" i="2"/>
  <c r="P34" i="2"/>
  <c r="Q34" i="2"/>
  <c r="S34" i="2"/>
  <c r="T34" i="2"/>
  <c r="U34" i="2"/>
  <c r="S32" i="2"/>
  <c r="T32" i="2"/>
  <c r="U32" i="2"/>
  <c r="AA156" i="1"/>
  <c r="AA123" i="1"/>
  <c r="AA124" i="1"/>
  <c r="AA125" i="1"/>
  <c r="AA127" i="1"/>
  <c r="AA140" i="1"/>
  <c r="AA141" i="1"/>
  <c r="AA142" i="1"/>
  <c r="B34" i="2"/>
  <c r="S29" i="2"/>
  <c r="O29" i="2"/>
  <c r="C29" i="2"/>
  <c r="AA148" i="1"/>
  <c r="AA146" i="1"/>
  <c r="AA144" i="1"/>
  <c r="AA145" i="1"/>
  <c r="B32" i="2"/>
  <c r="AA143" i="1"/>
  <c r="I32" i="2"/>
  <c r="I38" i="2" s="1"/>
  <c r="I63" i="2" s="1"/>
  <c r="J32" i="2"/>
  <c r="AA122" i="1"/>
  <c r="K32" i="2"/>
  <c r="AA199" i="1"/>
  <c r="AA30" i="1"/>
  <c r="AA18" i="1"/>
  <c r="B28" i="2"/>
  <c r="AA16" i="1"/>
  <c r="B26" i="2"/>
  <c r="L32" i="2"/>
  <c r="V23" i="2"/>
  <c r="V24" i="2"/>
  <c r="AA201" i="1"/>
  <c r="AA203" i="1"/>
  <c r="AA217" i="1"/>
  <c r="AA228" i="1"/>
  <c r="H33" i="2"/>
  <c r="AA178" i="1"/>
  <c r="D33" i="2"/>
  <c r="M32" i="2"/>
  <c r="M33" i="2"/>
  <c r="I33" i="2"/>
  <c r="V33" i="2" s="1"/>
  <c r="C32" i="2"/>
  <c r="D32" i="2"/>
  <c r="F33" i="2"/>
  <c r="G33" i="2"/>
  <c r="E33" i="2"/>
  <c r="C33" i="2"/>
  <c r="AA108" i="1"/>
  <c r="AA164" i="1"/>
  <c r="AA161" i="1"/>
  <c r="H32" i="2"/>
  <c r="AA198" i="1"/>
  <c r="AA202" i="1"/>
  <c r="AA215" i="1"/>
  <c r="B31" i="2"/>
  <c r="B38" i="2" s="1"/>
  <c r="G230" i="1"/>
  <c r="G233" i="1"/>
  <c r="O32" i="2"/>
  <c r="P32" i="2"/>
  <c r="Q32" i="2"/>
  <c r="AA109" i="1"/>
  <c r="R32" i="2"/>
  <c r="E32" i="2"/>
  <c r="G32" i="2"/>
  <c r="AA229" i="1"/>
  <c r="AA162" i="1"/>
  <c r="AA163" i="1"/>
  <c r="E22" i="2"/>
  <c r="F22" i="2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C14" i="2"/>
  <c r="D14" i="2" s="1"/>
  <c r="E14" i="2" s="1"/>
  <c r="F14" i="2" s="1"/>
  <c r="G14" i="2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X248" i="1"/>
  <c r="S37" i="2" s="1"/>
  <c r="U37" i="2"/>
  <c r="U38" i="2" s="1"/>
  <c r="U63" i="2" s="1"/>
  <c r="H14" i="1"/>
  <c r="I14" i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H35" i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J248" i="1"/>
  <c r="E37" i="2" s="1"/>
  <c r="Y248" i="1"/>
  <c r="T37" i="2"/>
  <c r="I248" i="1"/>
  <c r="D37" i="2" s="1"/>
  <c r="K248" i="1"/>
  <c r="F37" i="2"/>
  <c r="T248" i="1"/>
  <c r="O37" i="2" s="1"/>
  <c r="S248" i="1"/>
  <c r="N37" i="2"/>
  <c r="R248" i="1"/>
  <c r="M37" i="2" s="1"/>
  <c r="Q248" i="1"/>
  <c r="L37" i="2"/>
  <c r="AA239" i="1"/>
  <c r="W248" i="1"/>
  <c r="R37" i="2" s="1"/>
  <c r="V248" i="1"/>
  <c r="U248" i="1"/>
  <c r="P37" i="2" s="1"/>
  <c r="P248" i="1"/>
  <c r="K37" i="2"/>
  <c r="O248" i="1"/>
  <c r="J37" i="2" s="1"/>
  <c r="N248" i="1"/>
  <c r="I37" i="2" s="1"/>
  <c r="M248" i="1"/>
  <c r="AA240" i="1"/>
  <c r="AA238" i="1"/>
  <c r="L248" i="1"/>
  <c r="G37" i="2" s="1"/>
  <c r="H248" i="1"/>
  <c r="AA17" i="1"/>
  <c r="B27" i="2"/>
  <c r="B29" i="2"/>
  <c r="U31" i="2"/>
  <c r="C31" i="2"/>
  <c r="T31" i="2"/>
  <c r="T38" i="2" s="1"/>
  <c r="P31" i="2"/>
  <c r="L31" i="2"/>
  <c r="J31" i="2"/>
  <c r="H31" i="2"/>
  <c r="D31" i="2"/>
  <c r="S31" i="2"/>
  <c r="Q31" i="2"/>
  <c r="O31" i="2"/>
  <c r="M31" i="2"/>
  <c r="K31" i="2"/>
  <c r="K38" i="2" s="1"/>
  <c r="K63" i="2" s="1"/>
  <c r="G31" i="2"/>
  <c r="G38" i="2" s="1"/>
  <c r="G63" i="2" s="1"/>
  <c r="E31" i="2"/>
  <c r="U32" i="1"/>
  <c r="V32" i="1"/>
  <c r="T32" i="1"/>
  <c r="K32" i="1"/>
  <c r="J32" i="1"/>
  <c r="H32" i="1"/>
  <c r="W32" i="1"/>
  <c r="AA15" i="1"/>
  <c r="O32" i="1"/>
  <c r="X32" i="1"/>
  <c r="Y32" i="1"/>
  <c r="S32" i="1"/>
  <c r="P32" i="1"/>
  <c r="M32" i="1"/>
  <c r="I32" i="1"/>
  <c r="Q32" i="1"/>
  <c r="L32" i="1"/>
  <c r="N32" i="1"/>
  <c r="R32" i="1"/>
  <c r="N230" i="1"/>
  <c r="N233" i="1" s="1"/>
  <c r="I31" i="2"/>
  <c r="AA32" i="1"/>
  <c r="L249" i="1"/>
  <c r="C19" i="2"/>
  <c r="I249" i="1"/>
  <c r="I257" i="1" s="1"/>
  <c r="I259" i="1" s="1"/>
  <c r="E19" i="2"/>
  <c r="P230" i="1"/>
  <c r="L230" i="1"/>
  <c r="L233" i="1"/>
  <c r="X230" i="1"/>
  <c r="U230" i="1"/>
  <c r="U233" i="1" s="1"/>
  <c r="S230" i="1"/>
  <c r="Y230" i="1"/>
  <c r="Y233" i="1" s="1"/>
  <c r="Q230" i="1"/>
  <c r="I230" i="1"/>
  <c r="I233" i="1" s="1"/>
  <c r="V230" i="1"/>
  <c r="V233" i="1" s="1"/>
  <c r="Z230" i="1"/>
  <c r="M230" i="1"/>
  <c r="M233" i="1" s="1"/>
  <c r="T230" i="1"/>
  <c r="T233" i="1" s="1"/>
  <c r="R230" i="1"/>
  <c r="R233" i="1" s="1"/>
  <c r="J230" i="1"/>
  <c r="J233" i="1" s="1"/>
  <c r="H230" i="1"/>
  <c r="H233" i="1" s="1"/>
  <c r="AA157" i="1"/>
  <c r="G19" i="2"/>
  <c r="I19" i="2"/>
  <c r="N249" i="1"/>
  <c r="N257" i="1" s="1"/>
  <c r="T19" i="2"/>
  <c r="Q19" i="2"/>
  <c r="O19" i="2"/>
  <c r="P19" i="2"/>
  <c r="D19" i="2"/>
  <c r="M19" i="2"/>
  <c r="S19" i="2"/>
  <c r="M255" i="1"/>
  <c r="I255" i="1"/>
  <c r="I263" i="1"/>
  <c r="K255" i="1"/>
  <c r="L255" i="1"/>
  <c r="L257" i="1"/>
  <c r="L259" i="1" s="1"/>
  <c r="Q249" i="1"/>
  <c r="Q233" i="1"/>
  <c r="O249" i="1"/>
  <c r="H263" i="1"/>
  <c r="L263" i="1"/>
  <c r="K263" i="1"/>
  <c r="N255" i="1"/>
  <c r="O255" i="1"/>
  <c r="J255" i="1"/>
  <c r="M263" i="1"/>
  <c r="I258" i="1"/>
  <c r="O257" i="1"/>
  <c r="O259" i="1" s="1"/>
  <c r="O258" i="1"/>
  <c r="R249" i="1"/>
  <c r="K19" i="2"/>
  <c r="P249" i="1"/>
  <c r="P257" i="1" s="1"/>
  <c r="P233" i="1"/>
  <c r="N263" i="1"/>
  <c r="G60" i="2"/>
  <c r="G64" i="2" s="1"/>
  <c r="G65" i="2" s="1"/>
  <c r="S249" i="1"/>
  <c r="S233" i="1"/>
  <c r="O263" i="1"/>
  <c r="J263" i="1"/>
  <c r="V255" i="1"/>
  <c r="P255" i="1"/>
  <c r="T249" i="1"/>
  <c r="T257" i="1" s="1"/>
  <c r="P263" i="1"/>
  <c r="Q255" i="1"/>
  <c r="Q257" i="1" s="1"/>
  <c r="AA253" i="1"/>
  <c r="AA255" i="1" s="1"/>
  <c r="X255" i="1"/>
  <c r="Z255" i="1"/>
  <c r="Z257" i="1" s="1"/>
  <c r="Z259" i="1" s="1"/>
  <c r="U255" i="1"/>
  <c r="T255" i="1"/>
  <c r="S255" i="1"/>
  <c r="S257" i="1"/>
  <c r="S259" i="1" s="1"/>
  <c r="W255" i="1"/>
  <c r="Y255" i="1"/>
  <c r="S258" i="1"/>
  <c r="Q259" i="1"/>
  <c r="U249" i="1"/>
  <c r="U257" i="1" s="1"/>
  <c r="U259" i="1" s="1"/>
  <c r="R255" i="1"/>
  <c r="R257" i="1"/>
  <c r="X249" i="1"/>
  <c r="X257" i="1" s="1"/>
  <c r="X233" i="1"/>
  <c r="Y249" i="1"/>
  <c r="Y257" i="1" s="1"/>
  <c r="Y259" i="1" s="1"/>
  <c r="Z249" i="1"/>
  <c r="Z233" i="1"/>
  <c r="AA233" i="1"/>
  <c r="T63" i="2"/>
  <c r="O17" i="22"/>
  <c r="O18" i="22" s="1"/>
  <c r="N118" i="22"/>
  <c r="N227" i="22"/>
  <c r="N149" i="22"/>
  <c r="N138" i="22"/>
  <c r="N247" i="22"/>
  <c r="N157" i="22"/>
  <c r="N190" i="22"/>
  <c r="N121" i="22"/>
  <c r="N133" i="22"/>
  <c r="N146" i="22"/>
  <c r="N179" i="22"/>
  <c r="N188" i="22"/>
  <c r="N180" i="22"/>
  <c r="N199" i="22"/>
  <c r="N164" i="22"/>
  <c r="N142" i="22"/>
  <c r="N251" i="22"/>
  <c r="N208" i="22"/>
  <c r="N212" i="22"/>
  <c r="N131" i="22"/>
  <c r="N193" i="22"/>
  <c r="N255" i="22"/>
  <c r="N151" i="22"/>
  <c r="N201" i="22"/>
  <c r="N145" i="22"/>
  <c r="N203" i="22"/>
  <c r="N197" i="22"/>
  <c r="N223" i="22"/>
  <c r="N147" i="22"/>
  <c r="N225" i="22"/>
  <c r="N140" i="22"/>
  <c r="N167" i="22"/>
  <c r="N233" i="22"/>
  <c r="N237" i="22"/>
  <c r="N219" i="22"/>
  <c r="N182" i="22"/>
  <c r="N152" i="22"/>
  <c r="N204" i="22"/>
  <c r="N202" i="22"/>
  <c r="N160" i="22"/>
  <c r="N117" i="22"/>
  <c r="N254" i="22"/>
  <c r="N141" i="22"/>
  <c r="N162" i="22"/>
  <c r="N134" i="22"/>
  <c r="N243" i="22"/>
  <c r="N181" i="22"/>
  <c r="N154" i="22"/>
  <c r="N116" i="22"/>
  <c r="N189" i="22"/>
  <c r="N206" i="22"/>
  <c r="N168" i="22"/>
  <c r="N114" i="22"/>
  <c r="N195" i="22"/>
  <c r="N220" i="22"/>
  <c r="N205" i="22"/>
  <c r="N215" i="22"/>
  <c r="N196" i="22"/>
  <c r="N158" i="22"/>
  <c r="N120" i="22"/>
  <c r="N217" i="22"/>
  <c r="N173" i="22"/>
  <c r="N211" i="22"/>
  <c r="N252" i="22"/>
  <c r="N122" i="22"/>
  <c r="N231" i="22"/>
  <c r="N228" i="22"/>
  <c r="N174" i="22"/>
  <c r="N136" i="22"/>
  <c r="N244" i="22"/>
  <c r="N246" i="22"/>
  <c r="N241" i="22"/>
  <c r="N143" i="22"/>
  <c r="N119" i="22"/>
  <c r="N125" i="22"/>
  <c r="N176" i="22"/>
  <c r="N171" i="22"/>
  <c r="N172" i="22"/>
  <c r="N226" i="22"/>
  <c r="N198" i="22"/>
  <c r="N184" i="22"/>
  <c r="N165" i="22"/>
  <c r="N218" i="22"/>
  <c r="N192" i="22"/>
  <c r="N127" i="22"/>
  <c r="N123" i="22"/>
  <c r="N177" i="22"/>
  <c r="N178" i="22"/>
  <c r="N150" i="22"/>
  <c r="N128" i="22"/>
  <c r="N213" i="22"/>
  <c r="N170" i="22"/>
  <c r="N132" i="22"/>
  <c r="N221" i="22"/>
  <c r="N222" i="22"/>
  <c r="N200" i="22"/>
  <c r="N130" i="22"/>
  <c r="N166" i="22"/>
  <c r="N144" i="22"/>
  <c r="N245" i="22"/>
  <c r="N186" i="22"/>
  <c r="N148" i="22"/>
  <c r="N253" i="22"/>
  <c r="N238" i="22"/>
  <c r="N232" i="22"/>
  <c r="N210" i="22"/>
  <c r="N163" i="22"/>
  <c r="N156" i="22"/>
  <c r="N240" i="22"/>
  <c r="N183" i="22"/>
  <c r="N113" i="22"/>
  <c r="N126" i="22"/>
  <c r="N235" i="22"/>
  <c r="N239" i="22"/>
  <c r="N185" i="22"/>
  <c r="N115" i="22"/>
  <c r="N161" i="22"/>
  <c r="N207" i="22"/>
  <c r="N135" i="22"/>
  <c r="N169" i="22"/>
  <c r="N153" i="22"/>
  <c r="N187" i="22"/>
  <c r="N236" i="22"/>
  <c r="N159" i="22"/>
  <c r="N214" i="22"/>
  <c r="N216" i="22"/>
  <c r="N229" i="22"/>
  <c r="N234" i="22"/>
  <c r="N224" i="22"/>
  <c r="N191" i="22"/>
  <c r="N139" i="22"/>
  <c r="N209" i="22"/>
  <c r="N194" i="22"/>
  <c r="N230" i="22"/>
  <c r="N248" i="22"/>
  <c r="N242" i="22"/>
  <c r="N250" i="22"/>
  <c r="N249" i="22"/>
  <c r="N124" i="22"/>
  <c r="N155" i="22"/>
  <c r="N129" i="22"/>
  <c r="N137" i="22"/>
  <c r="N175" i="22"/>
  <c r="C80" i="22"/>
  <c r="C88" i="22"/>
  <c r="C96" i="22"/>
  <c r="C104" i="22"/>
  <c r="C112" i="22"/>
  <c r="C120" i="22"/>
  <c r="C128" i="22"/>
  <c r="C136" i="22"/>
  <c r="C79" i="22"/>
  <c r="C87" i="22"/>
  <c r="C95" i="22"/>
  <c r="C103" i="22"/>
  <c r="C111" i="22"/>
  <c r="C119" i="22"/>
  <c r="C127" i="22"/>
  <c r="C135" i="22"/>
  <c r="C78" i="22"/>
  <c r="C86" i="22"/>
  <c r="C94" i="22"/>
  <c r="C102" i="22"/>
  <c r="C110" i="22"/>
  <c r="C118" i="22"/>
  <c r="C126" i="22"/>
  <c r="C134" i="22"/>
  <c r="C81" i="22"/>
  <c r="C89" i="22"/>
  <c r="C97" i="22"/>
  <c r="C105" i="22"/>
  <c r="C113" i="22"/>
  <c r="C121" i="22"/>
  <c r="C129" i="22"/>
  <c r="C84" i="22"/>
  <c r="C92" i="22"/>
  <c r="C100" i="22"/>
  <c r="C108" i="22"/>
  <c r="C116" i="22"/>
  <c r="C124" i="22"/>
  <c r="C132" i="22"/>
  <c r="C83" i="22"/>
  <c r="C91" i="22"/>
  <c r="C99" i="22"/>
  <c r="C107" i="22"/>
  <c r="C115" i="22"/>
  <c r="C123" i="22"/>
  <c r="C131" i="22"/>
  <c r="C82" i="22"/>
  <c r="C90" i="22"/>
  <c r="C98" i="22"/>
  <c r="C106" i="22"/>
  <c r="C114" i="22"/>
  <c r="C122" i="22"/>
  <c r="C130" i="22"/>
  <c r="C77" i="22"/>
  <c r="C85" i="22"/>
  <c r="C93" i="22"/>
  <c r="C101" i="22"/>
  <c r="C109" i="22"/>
  <c r="C117" i="22"/>
  <c r="C125" i="22"/>
  <c r="C133" i="22"/>
  <c r="R17" i="22"/>
  <c r="V41" i="2"/>
  <c r="R18" i="22"/>
  <c r="O19" i="22"/>
  <c r="O20" i="22" s="1"/>
  <c r="R19" i="22"/>
  <c r="R20" i="22"/>
  <c r="O21" i="22"/>
  <c r="O22" i="22" s="1"/>
  <c r="O23" i="22" s="1"/>
  <c r="O24" i="22" s="1"/>
  <c r="O25" i="22" s="1"/>
  <c r="O26" i="22" s="1"/>
  <c r="R21" i="22"/>
  <c r="R22" i="22"/>
  <c r="R23" i="22"/>
  <c r="R24" i="22"/>
  <c r="R25" i="22"/>
  <c r="R26" i="22"/>
  <c r="O27" i="22"/>
  <c r="R27" i="22"/>
  <c r="O28" i="22"/>
  <c r="D27" i="22"/>
  <c r="R28" i="22"/>
  <c r="O29" i="22"/>
  <c r="R29" i="22"/>
  <c r="O30" i="22"/>
  <c r="D28" i="22"/>
  <c r="V46" i="2"/>
  <c r="R30" i="22"/>
  <c r="O31" i="22"/>
  <c r="D29" i="22"/>
  <c r="D30" i="22"/>
  <c r="R31" i="22"/>
  <c r="O32" i="22"/>
  <c r="D31" i="22"/>
  <c r="R32" i="22"/>
  <c r="O33" i="22"/>
  <c r="D32" i="22"/>
  <c r="R33" i="22"/>
  <c r="O34" i="22"/>
  <c r="D33" i="22"/>
  <c r="R34" i="22"/>
  <c r="O35" i="22"/>
  <c r="D34" i="22"/>
  <c r="R35" i="22"/>
  <c r="O36" i="22"/>
  <c r="D35" i="22"/>
  <c r="R36" i="22"/>
  <c r="O37" i="22"/>
  <c r="D36" i="22"/>
  <c r="R37" i="22"/>
  <c r="O38" i="22"/>
  <c r="D37" i="22"/>
  <c r="R38" i="22"/>
  <c r="O39" i="22"/>
  <c r="D38" i="22"/>
  <c r="R39" i="22"/>
  <c r="O40" i="22"/>
  <c r="D39" i="22"/>
  <c r="R40" i="22"/>
  <c r="O41" i="22"/>
  <c r="R41" i="22"/>
  <c r="O42" i="22"/>
  <c r="D40" i="22"/>
  <c r="R42" i="22"/>
  <c r="O43" i="22"/>
  <c r="D41" i="22"/>
  <c r="D42" i="22"/>
  <c r="R43" i="22"/>
  <c r="O44" i="22"/>
  <c r="D43" i="22"/>
  <c r="R44" i="22"/>
  <c r="O45" i="22"/>
  <c r="D44" i="22"/>
  <c r="R45" i="22"/>
  <c r="O46" i="22"/>
  <c r="R46" i="22"/>
  <c r="O47" i="22"/>
  <c r="D45" i="22"/>
  <c r="D46" i="22"/>
  <c r="R47" i="22"/>
  <c r="O48" i="22"/>
  <c r="R48" i="22"/>
  <c r="O49" i="22"/>
  <c r="D47" i="22"/>
  <c r="D48" i="22"/>
  <c r="R49" i="22"/>
  <c r="O50" i="22"/>
  <c r="D49" i="22"/>
  <c r="R50" i="22"/>
  <c r="O51" i="22"/>
  <c r="D50" i="22"/>
  <c r="R51" i="22"/>
  <c r="O52" i="22"/>
  <c r="D51" i="22"/>
  <c r="R52" i="22"/>
  <c r="O53" i="22"/>
  <c r="R53" i="22"/>
  <c r="O54" i="22"/>
  <c r="D52" i="22"/>
  <c r="R54" i="22"/>
  <c r="O55" i="22"/>
  <c r="D53" i="22"/>
  <c r="D54" i="22"/>
  <c r="R55" i="22"/>
  <c r="O56" i="22"/>
  <c r="D55" i="22"/>
  <c r="R56" i="22"/>
  <c r="O57" i="22"/>
  <c r="R57" i="22"/>
  <c r="O58" i="22"/>
  <c r="D57" i="22"/>
  <c r="R58" i="22"/>
  <c r="O59" i="22"/>
  <c r="D58" i="22"/>
  <c r="R59" i="22"/>
  <c r="O60" i="22"/>
  <c r="D59" i="22"/>
  <c r="R60" i="22"/>
  <c r="O61" i="22"/>
  <c r="D60" i="22"/>
  <c r="R61" i="22"/>
  <c r="O62" i="22"/>
  <c r="D61" i="22"/>
  <c r="R62" i="22"/>
  <c r="O63" i="22"/>
  <c r="D62" i="22"/>
  <c r="R63" i="22"/>
  <c r="O64" i="22"/>
  <c r="D63" i="22"/>
  <c r="R64" i="22"/>
  <c r="O65" i="22"/>
  <c r="D64" i="22"/>
  <c r="R65" i="22"/>
  <c r="O66" i="22"/>
  <c r="R66" i="22"/>
  <c r="O67" i="22"/>
  <c r="D65" i="22"/>
  <c r="D66" i="22"/>
  <c r="R67" i="22"/>
  <c r="O68" i="22"/>
  <c r="R68" i="22"/>
  <c r="O69" i="22"/>
  <c r="D67" i="22"/>
  <c r="D68" i="22"/>
  <c r="R69" i="22"/>
  <c r="O70" i="22"/>
  <c r="R70" i="22"/>
  <c r="O71" i="22"/>
  <c r="D69" i="22"/>
  <c r="D70" i="22"/>
  <c r="R71" i="22"/>
  <c r="O72" i="22"/>
  <c r="R72" i="22"/>
  <c r="O73" i="22"/>
  <c r="D71" i="22"/>
  <c r="D72" i="22"/>
  <c r="R73" i="22"/>
  <c r="O74" i="22"/>
  <c r="R74" i="22"/>
  <c r="O75" i="22"/>
  <c r="D73" i="22"/>
  <c r="D74" i="22"/>
  <c r="R75" i="22"/>
  <c r="O76" i="22"/>
  <c r="D75" i="22"/>
  <c r="R76" i="22"/>
  <c r="O77" i="22"/>
  <c r="L77" i="22"/>
  <c r="N77" i="22"/>
  <c r="O78" i="22"/>
  <c r="D76" i="22"/>
  <c r="O79" i="22"/>
  <c r="L78" i="22"/>
  <c r="N78" i="22"/>
  <c r="D77" i="22"/>
  <c r="D78" i="22"/>
  <c r="O80" i="22"/>
  <c r="L79" i="22"/>
  <c r="N79" i="22"/>
  <c r="D79" i="22"/>
  <c r="O81" i="22"/>
  <c r="L80" i="22"/>
  <c r="N80" i="22"/>
  <c r="D80" i="22"/>
  <c r="L81" i="22"/>
  <c r="N81" i="22"/>
  <c r="O82" i="22"/>
  <c r="D81" i="22"/>
  <c r="L82" i="22"/>
  <c r="N82" i="22"/>
  <c r="O83" i="22"/>
  <c r="D82" i="22"/>
  <c r="L83" i="22"/>
  <c r="N83" i="22"/>
  <c r="O84" i="22"/>
  <c r="D83" i="22"/>
  <c r="L84" i="22"/>
  <c r="N84" i="22"/>
  <c r="O85" i="22"/>
  <c r="D84" i="22"/>
  <c r="O86" i="22"/>
  <c r="L85" i="22"/>
  <c r="N85" i="22"/>
  <c r="D85" i="22"/>
  <c r="O87" i="22"/>
  <c r="L86" i="22"/>
  <c r="N86" i="22"/>
  <c r="D86" i="22"/>
  <c r="L87" i="22"/>
  <c r="N87" i="22"/>
  <c r="O88" i="22"/>
  <c r="D87" i="22"/>
  <c r="O89" i="22"/>
  <c r="L88" i="22"/>
  <c r="N88" i="22"/>
  <c r="O90" i="22"/>
  <c r="L89" i="22"/>
  <c r="N89" i="22"/>
  <c r="D88" i="22"/>
  <c r="L90" i="22"/>
  <c r="N90" i="22"/>
  <c r="O91" i="22"/>
  <c r="L91" i="22"/>
  <c r="N91" i="22"/>
  <c r="O92" i="22"/>
  <c r="D90" i="22"/>
  <c r="D89" i="22"/>
  <c r="L92" i="22"/>
  <c r="N92" i="22"/>
  <c r="O93" i="22"/>
  <c r="L93" i="22"/>
  <c r="N93" i="22"/>
  <c r="O94" i="22"/>
  <c r="D92" i="22"/>
  <c r="D91" i="22"/>
  <c r="L94" i="22"/>
  <c r="N94" i="22"/>
  <c r="O95" i="22"/>
  <c r="D93" i="22"/>
  <c r="L95" i="22"/>
  <c r="N95" i="22"/>
  <c r="O96" i="22"/>
  <c r="D94" i="22"/>
  <c r="O97" i="22"/>
  <c r="L96" i="22"/>
  <c r="N96" i="22"/>
  <c r="D95" i="22"/>
  <c r="O98" i="22"/>
  <c r="L97" i="22"/>
  <c r="N97" i="22"/>
  <c r="D96" i="22"/>
  <c r="L98" i="22"/>
  <c r="N98" i="22"/>
  <c r="O99" i="22"/>
  <c r="D97" i="22"/>
  <c r="L99" i="22"/>
  <c r="N99" i="22"/>
  <c r="O100" i="22"/>
  <c r="D98" i="22"/>
  <c r="L100" i="22"/>
  <c r="N100" i="22"/>
  <c r="O101" i="22"/>
  <c r="D99" i="22"/>
  <c r="L101" i="22"/>
  <c r="N101" i="22"/>
  <c r="O102" i="22"/>
  <c r="L102" i="22"/>
  <c r="N102" i="22"/>
  <c r="O103" i="22"/>
  <c r="D100" i="22"/>
  <c r="L103" i="22"/>
  <c r="N103" i="22"/>
  <c r="O104" i="22"/>
  <c r="D101" i="22"/>
  <c r="D102" i="22"/>
  <c r="L104" i="22"/>
  <c r="N104" i="22"/>
  <c r="O105" i="22"/>
  <c r="D103" i="22"/>
  <c r="L105" i="22"/>
  <c r="N105" i="22"/>
  <c r="O106" i="22"/>
  <c r="D104" i="22"/>
  <c r="L106" i="22"/>
  <c r="N106" i="22"/>
  <c r="O107" i="22"/>
  <c r="D105" i="22"/>
  <c r="L107" i="22"/>
  <c r="N107" i="22"/>
  <c r="O108" i="22"/>
  <c r="D106" i="22"/>
  <c r="L108" i="22"/>
  <c r="N108" i="22"/>
  <c r="O109" i="22"/>
  <c r="D107" i="22"/>
  <c r="L109" i="22"/>
  <c r="N109" i="22"/>
  <c r="O110" i="22"/>
  <c r="D108" i="22"/>
  <c r="L110" i="22"/>
  <c r="N110" i="22"/>
  <c r="O111" i="22"/>
  <c r="D109" i="22"/>
  <c r="L111" i="22"/>
  <c r="N111" i="22"/>
  <c r="O112" i="22"/>
  <c r="D110" i="22"/>
  <c r="O113" i="22"/>
  <c r="L112" i="22"/>
  <c r="N112" i="22"/>
  <c r="D111" i="22"/>
  <c r="L113" i="22"/>
  <c r="M113" i="22"/>
  <c r="O114" i="22"/>
  <c r="L114" i="22"/>
  <c r="M114" i="22"/>
  <c r="O115" i="22"/>
  <c r="L115" i="22"/>
  <c r="M115" i="22"/>
  <c r="O116" i="22"/>
  <c r="L116" i="22"/>
  <c r="M116" i="22"/>
  <c r="O117" i="22"/>
  <c r="L117" i="22"/>
  <c r="M117" i="22"/>
  <c r="O118" i="22"/>
  <c r="L118" i="22"/>
  <c r="M118" i="22"/>
  <c r="O119" i="22"/>
  <c r="L119" i="22"/>
  <c r="M119" i="22"/>
  <c r="O120" i="22"/>
  <c r="L120" i="22"/>
  <c r="M120" i="22"/>
  <c r="O121" i="22"/>
  <c r="L121" i="22"/>
  <c r="M121" i="22"/>
  <c r="O122" i="22"/>
  <c r="L122" i="22"/>
  <c r="M122" i="22"/>
  <c r="O123" i="22"/>
  <c r="L123" i="22"/>
  <c r="M123" i="22"/>
  <c r="O124" i="22"/>
  <c r="L124" i="22"/>
  <c r="M124" i="22"/>
  <c r="O125" i="22"/>
  <c r="L125" i="22"/>
  <c r="M125" i="22"/>
  <c r="O126" i="22"/>
  <c r="L126" i="22"/>
  <c r="M126" i="22"/>
  <c r="O127" i="22"/>
  <c r="L127" i="22"/>
  <c r="M127" i="22"/>
  <c r="O128" i="22"/>
  <c r="L128" i="22"/>
  <c r="M128" i="22"/>
  <c r="O129" i="22"/>
  <c r="L129" i="22"/>
  <c r="M129" i="22"/>
  <c r="O130" i="22"/>
  <c r="L130" i="22"/>
  <c r="M130" i="22"/>
  <c r="O131" i="22"/>
  <c r="L131" i="22"/>
  <c r="M131" i="22"/>
  <c r="O132" i="22"/>
  <c r="L132" i="22"/>
  <c r="M132" i="22"/>
  <c r="O133" i="22"/>
  <c r="L133" i="22"/>
  <c r="M133" i="22"/>
  <c r="O134" i="22"/>
  <c r="L134" i="22"/>
  <c r="M134" i="22"/>
  <c r="O135" i="22"/>
  <c r="L135" i="22"/>
  <c r="M135" i="22"/>
  <c r="O136" i="22"/>
  <c r="L136" i="22"/>
  <c r="M136" i="22"/>
  <c r="O137" i="22"/>
  <c r="L137" i="22"/>
  <c r="M137" i="22"/>
  <c r="D112" i="22"/>
  <c r="O138" i="22"/>
  <c r="L138" i="22"/>
  <c r="M138" i="22"/>
  <c r="O139" i="22"/>
  <c r="L139" i="22"/>
  <c r="M139" i="22"/>
  <c r="O140" i="22"/>
  <c r="L140" i="22"/>
  <c r="M140" i="22"/>
  <c r="O141" i="22"/>
  <c r="L141" i="22"/>
  <c r="M141" i="22"/>
  <c r="O142" i="22"/>
  <c r="L142" i="22"/>
  <c r="M142" i="22"/>
  <c r="O143" i="22"/>
  <c r="L143" i="22"/>
  <c r="M143" i="22"/>
  <c r="O144" i="22"/>
  <c r="L144" i="22"/>
  <c r="M144" i="22"/>
  <c r="O145" i="22"/>
  <c r="L145" i="22"/>
  <c r="M145" i="22"/>
  <c r="O146" i="22"/>
  <c r="L146" i="22"/>
  <c r="M146" i="22"/>
  <c r="O147" i="22"/>
  <c r="L147" i="22"/>
  <c r="M147" i="22"/>
  <c r="O148" i="22"/>
  <c r="L148" i="22"/>
  <c r="M148" i="22"/>
  <c r="O149" i="22"/>
  <c r="L149" i="22"/>
  <c r="M149" i="22"/>
  <c r="O150" i="22"/>
  <c r="L150" i="22"/>
  <c r="M150" i="22"/>
  <c r="O151" i="22"/>
  <c r="D113" i="22"/>
  <c r="D114" i="22"/>
  <c r="L151" i="22"/>
  <c r="M151" i="22"/>
  <c r="O152" i="22"/>
  <c r="L152" i="22"/>
  <c r="M152" i="22"/>
  <c r="O153" i="22"/>
  <c r="L153" i="22"/>
  <c r="M153" i="22"/>
  <c r="O154" i="22"/>
  <c r="L154" i="22"/>
  <c r="M154" i="22"/>
  <c r="O155" i="22"/>
  <c r="L155" i="22"/>
  <c r="M155" i="22"/>
  <c r="O156" i="22"/>
  <c r="L156" i="22"/>
  <c r="M156" i="22"/>
  <c r="O157" i="22"/>
  <c r="L157" i="22"/>
  <c r="M157" i="22"/>
  <c r="O158" i="22"/>
  <c r="L158" i="22"/>
  <c r="M158" i="22"/>
  <c r="O159" i="22"/>
  <c r="L159" i="22"/>
  <c r="M159" i="22"/>
  <c r="O160" i="22"/>
  <c r="D115" i="22"/>
  <c r="L160" i="22"/>
  <c r="M160" i="22"/>
  <c r="D116" i="22"/>
  <c r="O161" i="22"/>
  <c r="D117" i="22"/>
  <c r="L161" i="22"/>
  <c r="M161" i="22"/>
  <c r="O162" i="22"/>
  <c r="D118" i="22"/>
  <c r="L162" i="22"/>
  <c r="M162" i="22"/>
  <c r="O163" i="22"/>
  <c r="D119" i="22"/>
  <c r="L163" i="22"/>
  <c r="M163" i="22"/>
  <c r="O164" i="22"/>
  <c r="L164" i="22"/>
  <c r="M164" i="22"/>
  <c r="O165" i="22"/>
  <c r="L165" i="22"/>
  <c r="M165" i="22"/>
  <c r="O166" i="22"/>
  <c r="L166" i="22"/>
  <c r="M166" i="22"/>
  <c r="O167" i="22"/>
  <c r="L167" i="22"/>
  <c r="M167" i="22"/>
  <c r="O168" i="22"/>
  <c r="L168" i="22"/>
  <c r="M168" i="22"/>
  <c r="O169" i="22"/>
  <c r="L169" i="22"/>
  <c r="M169" i="22"/>
  <c r="O170" i="22"/>
  <c r="L170" i="22"/>
  <c r="M170" i="22"/>
  <c r="O171" i="22"/>
  <c r="L171" i="22"/>
  <c r="M171" i="22"/>
  <c r="O172" i="22"/>
  <c r="D120" i="22"/>
  <c r="L172" i="22"/>
  <c r="M172" i="22"/>
  <c r="D121" i="22"/>
  <c r="O173" i="22"/>
  <c r="L173" i="22"/>
  <c r="M173" i="22"/>
  <c r="D122" i="22"/>
  <c r="O174" i="22"/>
  <c r="L174" i="22"/>
  <c r="M174" i="22"/>
  <c r="O175" i="22"/>
  <c r="D123" i="22"/>
  <c r="L175" i="22"/>
  <c r="M175" i="22"/>
  <c r="O176" i="22"/>
  <c r="L176" i="22"/>
  <c r="M176" i="22"/>
  <c r="O177" i="22"/>
  <c r="L177" i="22"/>
  <c r="M177" i="22"/>
  <c r="O178" i="22"/>
  <c r="L178" i="22"/>
  <c r="M178" i="22"/>
  <c r="O179" i="22"/>
  <c r="L179" i="22"/>
  <c r="M179" i="22"/>
  <c r="O180" i="22"/>
  <c r="L180" i="22"/>
  <c r="M180" i="22"/>
  <c r="O181" i="22"/>
  <c r="L181" i="22"/>
  <c r="M181" i="22"/>
  <c r="O182" i="22"/>
  <c r="L182" i="22"/>
  <c r="M182" i="22"/>
  <c r="O183" i="22"/>
  <c r="L183" i="22"/>
  <c r="M183" i="22"/>
  <c r="O184" i="22"/>
  <c r="L184" i="22"/>
  <c r="M184" i="22"/>
  <c r="D124" i="22"/>
  <c r="O185" i="22"/>
  <c r="D125" i="22"/>
  <c r="D126" i="22"/>
  <c r="L185" i="22"/>
  <c r="M185" i="22"/>
  <c r="O186" i="22"/>
  <c r="D127" i="22"/>
  <c r="L186" i="22"/>
  <c r="M186" i="22"/>
  <c r="O187" i="22"/>
  <c r="D128" i="22"/>
  <c r="L187" i="22"/>
  <c r="M187" i="22"/>
  <c r="O188" i="22"/>
  <c r="D129" i="22"/>
  <c r="L188" i="22"/>
  <c r="M188" i="22"/>
  <c r="O189" i="22"/>
  <c r="D130" i="22"/>
  <c r="L189" i="22"/>
  <c r="M189" i="22"/>
  <c r="O190" i="22"/>
  <c r="D131" i="22"/>
  <c r="L190" i="22"/>
  <c r="M190" i="22"/>
  <c r="O191" i="22"/>
  <c r="D132" i="22"/>
  <c r="L191" i="22"/>
  <c r="M191" i="22"/>
  <c r="O192" i="22"/>
  <c r="D133" i="22"/>
  <c r="L192" i="22"/>
  <c r="M192" i="22"/>
  <c r="O193" i="22"/>
  <c r="L193" i="22"/>
  <c r="M193" i="22"/>
  <c r="O194" i="22"/>
  <c r="L194" i="22"/>
  <c r="M194" i="22"/>
  <c r="O195" i="22"/>
  <c r="L195" i="22"/>
  <c r="M195" i="22"/>
  <c r="O196" i="22"/>
  <c r="D134" i="22"/>
  <c r="L196" i="22"/>
  <c r="M196" i="22"/>
  <c r="D135" i="22"/>
  <c r="O197" i="22"/>
  <c r="L197" i="22"/>
  <c r="M197" i="22"/>
  <c r="O198" i="22"/>
  <c r="L198" i="22"/>
  <c r="M198" i="22"/>
  <c r="O199" i="22"/>
  <c r="L199" i="22"/>
  <c r="M199" i="22"/>
  <c r="O200" i="22"/>
  <c r="L200" i="22"/>
  <c r="M200" i="22"/>
  <c r="O201" i="22"/>
  <c r="L201" i="22"/>
  <c r="M201" i="22"/>
  <c r="O202" i="22"/>
  <c r="L202" i="22"/>
  <c r="M202" i="22"/>
  <c r="O203" i="22"/>
  <c r="L203" i="22"/>
  <c r="M203" i="22"/>
  <c r="O204" i="22"/>
  <c r="L204" i="22"/>
  <c r="M204" i="22"/>
  <c r="O205" i="22"/>
  <c r="L205" i="22"/>
  <c r="M205" i="22"/>
  <c r="O206" i="22"/>
  <c r="L206" i="22"/>
  <c r="M206" i="22"/>
  <c r="O207" i="22"/>
  <c r="L207" i="22"/>
  <c r="M207" i="22"/>
  <c r="O208" i="22"/>
  <c r="D137" i="22"/>
  <c r="D138" i="22"/>
  <c r="L208" i="22"/>
  <c r="M208" i="22"/>
  <c r="D139" i="22"/>
  <c r="O209" i="22"/>
  <c r="D140" i="22"/>
  <c r="L209" i="22"/>
  <c r="M209" i="22"/>
  <c r="O210" i="22"/>
  <c r="D141" i="22"/>
  <c r="L210" i="22"/>
  <c r="M210" i="22"/>
  <c r="O211" i="22"/>
  <c r="D142" i="22"/>
  <c r="L211" i="22"/>
  <c r="M211" i="22"/>
  <c r="O212" i="22"/>
  <c r="L212" i="22"/>
  <c r="M212" i="22"/>
  <c r="O213" i="22"/>
  <c r="L213" i="22"/>
  <c r="M213" i="22"/>
  <c r="O214" i="22"/>
  <c r="L214" i="22"/>
  <c r="M214" i="22"/>
  <c r="O215" i="22"/>
  <c r="L215" i="22"/>
  <c r="M215" i="22"/>
  <c r="O216" i="22"/>
  <c r="L216" i="22"/>
  <c r="M216" i="22"/>
  <c r="O217" i="22"/>
  <c r="L217" i="22"/>
  <c r="M217" i="22"/>
  <c r="O218" i="22"/>
  <c r="L218" i="22"/>
  <c r="M218" i="22"/>
  <c r="O219" i="22"/>
  <c r="L219" i="22"/>
  <c r="M219" i="22"/>
  <c r="O220" i="22"/>
  <c r="D143" i="22"/>
  <c r="L220" i="22"/>
  <c r="M220" i="22"/>
  <c r="D144" i="22"/>
  <c r="O221" i="22"/>
  <c r="D145" i="22"/>
  <c r="L221" i="22"/>
  <c r="M221" i="22"/>
  <c r="O222" i="22"/>
  <c r="D146" i="22"/>
  <c r="L222" i="22"/>
  <c r="M222" i="22"/>
  <c r="O223" i="22"/>
  <c r="L223" i="22"/>
  <c r="M223" i="22"/>
  <c r="O224" i="22"/>
  <c r="L224" i="22"/>
  <c r="M224" i="22"/>
  <c r="O225" i="22"/>
  <c r="L225" i="22"/>
  <c r="M225" i="22"/>
  <c r="O226" i="22"/>
  <c r="L226" i="22"/>
  <c r="M226" i="22"/>
  <c r="O227" i="22"/>
  <c r="L227" i="22"/>
  <c r="M227" i="22"/>
  <c r="O228" i="22"/>
  <c r="L228" i="22"/>
  <c r="M228" i="22"/>
  <c r="O229" i="22"/>
  <c r="L229" i="22"/>
  <c r="M229" i="22"/>
  <c r="O230" i="22"/>
  <c r="L230" i="22"/>
  <c r="M230" i="22"/>
  <c r="O231" i="22"/>
  <c r="L231" i="22"/>
  <c r="M231" i="22"/>
  <c r="O232" i="22"/>
  <c r="D147" i="22"/>
  <c r="L232" i="22"/>
  <c r="M232" i="22"/>
  <c r="O233" i="22"/>
  <c r="D148" i="22"/>
  <c r="L233" i="22"/>
  <c r="M233" i="22"/>
  <c r="O234" i="22"/>
  <c r="D149" i="22"/>
  <c r="D150" i="22"/>
  <c r="L234" i="22"/>
  <c r="M234" i="22"/>
  <c r="O235" i="22"/>
  <c r="D151" i="22"/>
  <c r="L235" i="22"/>
  <c r="M235" i="22"/>
  <c r="O236" i="22"/>
  <c r="L236" i="22"/>
  <c r="M236" i="22"/>
  <c r="D152" i="22"/>
  <c r="O237" i="22"/>
  <c r="L237" i="22"/>
  <c r="M237" i="22"/>
  <c r="O238" i="22"/>
  <c r="L238" i="22"/>
  <c r="M238" i="22"/>
  <c r="O239" i="22"/>
  <c r="L239" i="22"/>
  <c r="M239" i="22"/>
  <c r="O240" i="22"/>
  <c r="L240" i="22"/>
  <c r="M240" i="22"/>
  <c r="O241" i="22"/>
  <c r="L241" i="22"/>
  <c r="M241" i="22"/>
  <c r="O242" i="22"/>
  <c r="L242" i="22"/>
  <c r="M242" i="22"/>
  <c r="O243" i="22"/>
  <c r="L243" i="22"/>
  <c r="M243" i="22"/>
  <c r="O244" i="22"/>
  <c r="D153" i="22"/>
  <c r="L244" i="22"/>
  <c r="M244" i="22"/>
  <c r="D154" i="22"/>
  <c r="O245" i="22"/>
  <c r="L245" i="22"/>
  <c r="M245" i="22"/>
  <c r="D155" i="22"/>
  <c r="O246" i="22"/>
  <c r="L246" i="22"/>
  <c r="M246" i="22"/>
  <c r="D156" i="22"/>
  <c r="O247" i="22"/>
  <c r="L247" i="22"/>
  <c r="M247" i="22"/>
  <c r="O248" i="22"/>
  <c r="L248" i="22"/>
  <c r="M248" i="22"/>
  <c r="O249" i="22"/>
  <c r="L249" i="22"/>
  <c r="M249" i="22"/>
  <c r="O250" i="22"/>
  <c r="L250" i="22"/>
  <c r="M250" i="22"/>
  <c r="O251" i="22"/>
  <c r="L251" i="22"/>
  <c r="M251" i="22"/>
  <c r="O252" i="22"/>
  <c r="L252" i="22"/>
  <c r="M252" i="22"/>
  <c r="O253" i="22"/>
  <c r="L253" i="22"/>
  <c r="M253" i="22"/>
  <c r="O254" i="22"/>
  <c r="L254" i="22"/>
  <c r="M254" i="22"/>
  <c r="O255" i="22"/>
  <c r="L255" i="22"/>
  <c r="M255" i="22"/>
  <c r="O256" i="22"/>
  <c r="M256" i="22"/>
  <c r="L256" i="22"/>
  <c r="D157" i="22"/>
  <c r="N256" i="22"/>
  <c r="D158" i="22"/>
  <c r="D159" i="22"/>
  <c r="D161" i="22"/>
  <c r="D160" i="22"/>
  <c r="D162" i="22"/>
  <c r="D136" i="22"/>
  <c r="D56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C37" i="2" l="1"/>
  <c r="H249" i="1"/>
  <c r="H257" i="1" s="1"/>
  <c r="AA248" i="1"/>
  <c r="H37" i="2"/>
  <c r="M249" i="1"/>
  <c r="M257" i="1" s="1"/>
  <c r="E38" i="2"/>
  <c r="E63" i="2" s="1"/>
  <c r="V32" i="2"/>
  <c r="V28" i="2"/>
  <c r="K39" i="2"/>
  <c r="K60" i="2" s="1"/>
  <c r="K64" i="2" s="1"/>
  <c r="K65" i="2" s="1"/>
  <c r="T29" i="2"/>
  <c r="T39" i="2" s="1"/>
  <c r="T60" i="2" s="1"/>
  <c r="T64" i="2" s="1"/>
  <c r="T65" i="2" s="1"/>
  <c r="V25" i="2"/>
  <c r="E421" i="20"/>
  <c r="E459" i="20"/>
  <c r="G449" i="20"/>
  <c r="G460" i="20"/>
  <c r="H448" i="20"/>
  <c r="T258" i="1"/>
  <c r="T259" i="1"/>
  <c r="G261" i="1"/>
  <c r="S38" i="2"/>
  <c r="S63" i="2" s="1"/>
  <c r="H460" i="20"/>
  <c r="P259" i="1"/>
  <c r="P258" i="1"/>
  <c r="N258" i="1"/>
  <c r="N259" i="1"/>
  <c r="Q37" i="2"/>
  <c r="V249" i="1"/>
  <c r="V257" i="1" s="1"/>
  <c r="C38" i="2"/>
  <c r="C63" i="2" s="1"/>
  <c r="I39" i="2"/>
  <c r="I60" i="2" s="1"/>
  <c r="I64" i="2" s="1"/>
  <c r="I65" i="2" s="1"/>
  <c r="V26" i="2"/>
  <c r="R29" i="2"/>
  <c r="N29" i="2"/>
  <c r="J29" i="2"/>
  <c r="F29" i="2"/>
  <c r="L258" i="22"/>
  <c r="X259" i="1"/>
  <c r="X258" i="1"/>
  <c r="R258" i="1"/>
  <c r="R259" i="1"/>
  <c r="L258" i="1"/>
  <c r="AA263" i="1"/>
  <c r="H38" i="2"/>
  <c r="H63" i="2" s="1"/>
  <c r="B39" i="2"/>
  <c r="B60" i="2" s="1"/>
  <c r="B64" i="2" s="1"/>
  <c r="B65" i="2" s="1"/>
  <c r="F458" i="20"/>
  <c r="F460" i="20"/>
  <c r="G422" i="20"/>
  <c r="G448" i="20" s="1"/>
  <c r="G450" i="20"/>
  <c r="I450" i="20"/>
  <c r="K421" i="20"/>
  <c r="K459" i="20"/>
  <c r="K449" i="20" s="1"/>
  <c r="F229" i="1"/>
  <c r="Q258" i="1"/>
  <c r="L38" i="2"/>
  <c r="L63" i="2" s="1"/>
  <c r="AA194" i="1"/>
  <c r="E29" i="2"/>
  <c r="E39" i="2" s="1"/>
  <c r="E60" i="2" s="1"/>
  <c r="E64" i="2" s="1"/>
  <c r="E65" i="2" s="1"/>
  <c r="P29" i="2"/>
  <c r="H29" i="2"/>
  <c r="H39" i="2" s="1"/>
  <c r="H60" i="2" s="1"/>
  <c r="H64" i="2" s="1"/>
  <c r="H65" i="2" s="1"/>
  <c r="L460" i="20"/>
  <c r="Z258" i="1"/>
  <c r="F157" i="1"/>
  <c r="Y258" i="1"/>
  <c r="M38" i="2"/>
  <c r="M63" i="2" s="1"/>
  <c r="D38" i="2"/>
  <c r="D63" i="2" s="1"/>
  <c r="P38" i="2"/>
  <c r="P63" i="2" s="1"/>
  <c r="O38" i="2"/>
  <c r="O63" i="2" s="1"/>
  <c r="U29" i="2"/>
  <c r="U39" i="2" s="1"/>
  <c r="U60" i="2" s="1"/>
  <c r="U64" i="2" s="1"/>
  <c r="U65" i="2" s="1"/>
  <c r="M29" i="2"/>
  <c r="J450" i="20"/>
  <c r="H450" i="20"/>
  <c r="C460" i="20"/>
  <c r="G249" i="1"/>
  <c r="J249" i="1"/>
  <c r="J257" i="1" s="1"/>
  <c r="J259" i="1" s="1"/>
  <c r="U258" i="1"/>
  <c r="Q38" i="2"/>
  <c r="Q63" i="2" s="1"/>
  <c r="D29" i="2"/>
  <c r="D39" i="2" s="1"/>
  <c r="D60" i="2" s="1"/>
  <c r="D64" i="2" s="1"/>
  <c r="D65" i="2" s="1"/>
  <c r="L458" i="20"/>
  <c r="E110" i="20"/>
  <c r="F448" i="20"/>
  <c r="R18" i="2"/>
  <c r="R34" i="2" s="1"/>
  <c r="W230" i="1"/>
  <c r="W233" i="1" s="1"/>
  <c r="J18" i="2"/>
  <c r="J34" i="2" s="1"/>
  <c r="J38" i="2" s="1"/>
  <c r="J63" i="2" s="1"/>
  <c r="O230" i="1"/>
  <c r="O233" i="1" s="1"/>
  <c r="F18" i="2"/>
  <c r="F34" i="2" s="1"/>
  <c r="V34" i="2" s="1"/>
  <c r="K230" i="1"/>
  <c r="K233" i="1" s="1"/>
  <c r="V17" i="2"/>
  <c r="B77" i="2" s="1"/>
  <c r="D77" i="2" s="1"/>
  <c r="V16" i="2"/>
  <c r="B76" i="2" s="1"/>
  <c r="D76" i="2" s="1"/>
  <c r="R15" i="2"/>
  <c r="W249" i="1"/>
  <c r="W257" i="1" s="1"/>
  <c r="N31" i="2"/>
  <c r="N38" i="2" s="1"/>
  <c r="N63" i="2" s="1"/>
  <c r="N19" i="2"/>
  <c r="J19" i="2"/>
  <c r="F15" i="2"/>
  <c r="K249" i="1"/>
  <c r="K257" i="1" s="1"/>
  <c r="K259" i="1" s="1"/>
  <c r="V15" i="2"/>
  <c r="B75" i="2" s="1"/>
  <c r="B19" i="2"/>
  <c r="F104" i="1"/>
  <c r="F248" i="1"/>
  <c r="B9" i="22"/>
  <c r="C68" i="22"/>
  <c r="C144" i="22"/>
  <c r="C160" i="22"/>
  <c r="C176" i="22"/>
  <c r="C63" i="22"/>
  <c r="C139" i="22"/>
  <c r="C155" i="22"/>
  <c r="C171" i="22"/>
  <c r="C187" i="22"/>
  <c r="C202" i="22"/>
  <c r="C70" i="22"/>
  <c r="C146" i="22"/>
  <c r="C162" i="22"/>
  <c r="C178" i="22"/>
  <c r="C61" i="22"/>
  <c r="C137" i="22"/>
  <c r="C153" i="22"/>
  <c r="C169" i="22"/>
  <c r="C185" i="22"/>
  <c r="C200" i="22"/>
  <c r="C214" i="22"/>
  <c r="C230" i="22"/>
  <c r="C246" i="22"/>
  <c r="C195" i="22"/>
  <c r="C211" i="22"/>
  <c r="C227" i="22"/>
  <c r="C72" i="22"/>
  <c r="C148" i="22"/>
  <c r="C164" i="22"/>
  <c r="C180" i="22"/>
  <c r="C67" i="22"/>
  <c r="C143" i="22"/>
  <c r="C159" i="22"/>
  <c r="C175" i="22"/>
  <c r="C190" i="22"/>
  <c r="C58" i="22"/>
  <c r="C74" i="22"/>
  <c r="C150" i="22"/>
  <c r="C166" i="22"/>
  <c r="C182" i="22"/>
  <c r="C65" i="22"/>
  <c r="C141" i="22"/>
  <c r="C60" i="22"/>
  <c r="C76" i="22"/>
  <c r="C152" i="22"/>
  <c r="C168" i="22"/>
  <c r="C184" i="22"/>
  <c r="C71" i="22"/>
  <c r="C147" i="22"/>
  <c r="C163" i="22"/>
  <c r="C41" i="22"/>
  <c r="C48" i="22"/>
  <c r="C64" i="22"/>
  <c r="C59" i="22"/>
  <c r="C179" i="22"/>
  <c r="C62" i="22"/>
  <c r="C154" i="22"/>
  <c r="C186" i="22"/>
  <c r="C145" i="22"/>
  <c r="C165" i="22"/>
  <c r="C188" i="22"/>
  <c r="C208" i="22"/>
  <c r="C226" i="22"/>
  <c r="C250" i="22"/>
  <c r="C203" i="22"/>
  <c r="C223" i="22"/>
  <c r="C243" i="22"/>
  <c r="C206" i="22"/>
  <c r="C224" i="22"/>
  <c r="C240" i="22"/>
  <c r="C256" i="22"/>
  <c r="C201" i="22"/>
  <c r="C217" i="22"/>
  <c r="C233" i="22"/>
  <c r="C249" i="22"/>
  <c r="D57" i="20"/>
  <c r="D110" i="20" s="1"/>
  <c r="F194" i="1"/>
  <c r="E50" i="2"/>
  <c r="K50" i="2"/>
  <c r="P50" i="2"/>
  <c r="U50" i="2"/>
  <c r="C55" i="22"/>
  <c r="U48" i="2" s="1"/>
  <c r="C54" i="22"/>
  <c r="C47" i="22"/>
  <c r="Q48" i="2" s="1"/>
  <c r="C46" i="22"/>
  <c r="C39" i="22"/>
  <c r="M48" i="2" s="1"/>
  <c r="C38" i="22"/>
  <c r="C31" i="22"/>
  <c r="I48" i="2" s="1"/>
  <c r="C30" i="22"/>
  <c r="H253" i="22"/>
  <c r="H249" i="22"/>
  <c r="H245" i="22"/>
  <c r="H241" i="22"/>
  <c r="H237" i="22"/>
  <c r="H233" i="22"/>
  <c r="H229" i="22"/>
  <c r="H225" i="22"/>
  <c r="H221" i="22"/>
  <c r="H217" i="22"/>
  <c r="H213" i="22"/>
  <c r="H209" i="22"/>
  <c r="H205" i="22"/>
  <c r="H201" i="22"/>
  <c r="H197" i="22"/>
  <c r="H193" i="22"/>
  <c r="H189" i="22"/>
  <c r="H185" i="22"/>
  <c r="H181" i="22"/>
  <c r="H177" i="22"/>
  <c r="H173" i="22"/>
  <c r="H167" i="22"/>
  <c r="H162" i="22"/>
  <c r="H155" i="22"/>
  <c r="H141" i="22"/>
  <c r="H125" i="22"/>
  <c r="H109" i="22"/>
  <c r="H93" i="22"/>
  <c r="H77" i="22"/>
  <c r="H61" i="22"/>
  <c r="H45" i="22"/>
  <c r="H29" i="22"/>
  <c r="H18" i="22"/>
  <c r="H258" i="22" s="1"/>
  <c r="H22" i="22"/>
  <c r="H26" i="22"/>
  <c r="H30" i="22"/>
  <c r="H34" i="22"/>
  <c r="H38" i="22"/>
  <c r="H42" i="22"/>
  <c r="H46" i="22"/>
  <c r="H50" i="22"/>
  <c r="H54" i="22"/>
  <c r="H58" i="22"/>
  <c r="H62" i="22"/>
  <c r="H66" i="22"/>
  <c r="H70" i="22"/>
  <c r="H74" i="22"/>
  <c r="H78" i="22"/>
  <c r="H82" i="22"/>
  <c r="H86" i="22"/>
  <c r="H90" i="22"/>
  <c r="H94" i="22"/>
  <c r="H98" i="22"/>
  <c r="H102" i="22"/>
  <c r="H106" i="22"/>
  <c r="H110" i="22"/>
  <c r="H114" i="22"/>
  <c r="H118" i="22"/>
  <c r="H122" i="22"/>
  <c r="H126" i="22"/>
  <c r="H130" i="22"/>
  <c r="H134" i="22"/>
  <c r="H138" i="22"/>
  <c r="H142" i="22"/>
  <c r="H146" i="22"/>
  <c r="H150" i="22"/>
  <c r="H154" i="22"/>
  <c r="H158" i="22"/>
  <c r="H19" i="22"/>
  <c r="H23" i="22"/>
  <c r="H27" i="22"/>
  <c r="H31" i="22"/>
  <c r="H35" i="22"/>
  <c r="H39" i="22"/>
  <c r="H43" i="22"/>
  <c r="H47" i="22"/>
  <c r="H51" i="22"/>
  <c r="H55" i="22"/>
  <c r="H59" i="22"/>
  <c r="H63" i="22"/>
  <c r="H67" i="22"/>
  <c r="H71" i="22"/>
  <c r="H75" i="22"/>
  <c r="H79" i="22"/>
  <c r="H83" i="22"/>
  <c r="H87" i="22"/>
  <c r="H91" i="22"/>
  <c r="H95" i="22"/>
  <c r="H99" i="22"/>
  <c r="H103" i="22"/>
  <c r="H107" i="22"/>
  <c r="H111" i="22"/>
  <c r="H115" i="22"/>
  <c r="H119" i="22"/>
  <c r="H123" i="22"/>
  <c r="H127" i="22"/>
  <c r="H131" i="22"/>
  <c r="H135" i="22"/>
  <c r="H139" i="22"/>
  <c r="H143" i="22"/>
  <c r="H147" i="22"/>
  <c r="H151" i="22"/>
  <c r="H20" i="22"/>
  <c r="H24" i="22"/>
  <c r="H28" i="22"/>
  <c r="H32" i="22"/>
  <c r="H36" i="22"/>
  <c r="H40" i="22"/>
  <c r="H44" i="22"/>
  <c r="H48" i="22"/>
  <c r="H52" i="22"/>
  <c r="H56" i="22"/>
  <c r="H60" i="22"/>
  <c r="H64" i="22"/>
  <c r="H68" i="22"/>
  <c r="H72" i="22"/>
  <c r="H76" i="22"/>
  <c r="H80" i="22"/>
  <c r="H84" i="22"/>
  <c r="H88" i="22"/>
  <c r="H92" i="22"/>
  <c r="H96" i="22"/>
  <c r="H100" i="22"/>
  <c r="H104" i="22"/>
  <c r="H108" i="22"/>
  <c r="H112" i="22"/>
  <c r="H116" i="22"/>
  <c r="H120" i="22"/>
  <c r="H124" i="22"/>
  <c r="H128" i="22"/>
  <c r="H132" i="22"/>
  <c r="H136" i="22"/>
  <c r="H140" i="22"/>
  <c r="H144" i="22"/>
  <c r="H148" i="22"/>
  <c r="H152" i="22"/>
  <c r="H156" i="22"/>
  <c r="H160" i="22"/>
  <c r="H164" i="22"/>
  <c r="H168" i="22"/>
  <c r="H172" i="22"/>
  <c r="C53" i="22"/>
  <c r="T48" i="2" s="1"/>
  <c r="C52" i="22"/>
  <c r="C45" i="22"/>
  <c r="P48" i="2" s="1"/>
  <c r="C44" i="22"/>
  <c r="C37" i="22"/>
  <c r="L48" i="2" s="1"/>
  <c r="C36" i="22"/>
  <c r="C29" i="22"/>
  <c r="H48" i="2" s="1"/>
  <c r="C28" i="22"/>
  <c r="H256" i="22"/>
  <c r="H252" i="22"/>
  <c r="H248" i="22"/>
  <c r="H244" i="22"/>
  <c r="H240" i="22"/>
  <c r="H236" i="22"/>
  <c r="H232" i="22"/>
  <c r="H228" i="22"/>
  <c r="H224" i="22"/>
  <c r="H220" i="22"/>
  <c r="H216" i="22"/>
  <c r="H212" i="22"/>
  <c r="H208" i="22"/>
  <c r="H204" i="22"/>
  <c r="H200" i="22"/>
  <c r="H196" i="22"/>
  <c r="H192" i="22"/>
  <c r="H188" i="22"/>
  <c r="H184" i="22"/>
  <c r="H180" i="22"/>
  <c r="H176" i="22"/>
  <c r="H171" i="22"/>
  <c r="H166" i="22"/>
  <c r="H161" i="22"/>
  <c r="H153" i="22"/>
  <c r="H137" i="22"/>
  <c r="H121" i="22"/>
  <c r="H105" i="22"/>
  <c r="H89" i="22"/>
  <c r="H73" i="22"/>
  <c r="H57" i="22"/>
  <c r="H41" i="22"/>
  <c r="H25" i="22"/>
  <c r="V35" i="2"/>
  <c r="B81" i="2" s="1"/>
  <c r="D81" i="2" s="1"/>
  <c r="C51" i="22"/>
  <c r="S48" i="2" s="1"/>
  <c r="C50" i="22"/>
  <c r="R48" i="2" s="1"/>
  <c r="C43" i="22"/>
  <c r="O48" i="2" s="1"/>
  <c r="C42" i="22"/>
  <c r="C35" i="22"/>
  <c r="K48" i="2" s="1"/>
  <c r="C34" i="22"/>
  <c r="J48" i="2" s="1"/>
  <c r="C27" i="22"/>
  <c r="G48" i="2" s="1"/>
  <c r="H255" i="22"/>
  <c r="H251" i="22"/>
  <c r="H247" i="22"/>
  <c r="H243" i="22"/>
  <c r="H239" i="22"/>
  <c r="H235" i="22"/>
  <c r="H231" i="22"/>
  <c r="H227" i="22"/>
  <c r="H223" i="22"/>
  <c r="H219" i="22"/>
  <c r="H215" i="22"/>
  <c r="H211" i="22"/>
  <c r="H207" i="22"/>
  <c r="H203" i="22"/>
  <c r="H199" i="22"/>
  <c r="H195" i="22"/>
  <c r="H191" i="22"/>
  <c r="H187" i="22"/>
  <c r="H183" i="22"/>
  <c r="H179" i="22"/>
  <c r="H175" i="22"/>
  <c r="H170" i="22"/>
  <c r="H165" i="22"/>
  <c r="H159" i="22"/>
  <c r="H149" i="22"/>
  <c r="H133" i="22"/>
  <c r="H117" i="22"/>
  <c r="H101" i="22"/>
  <c r="H85" i="22"/>
  <c r="H69" i="22"/>
  <c r="H53" i="22"/>
  <c r="H37" i="22"/>
  <c r="H21" i="22"/>
  <c r="D50" i="2"/>
  <c r="I50" i="2"/>
  <c r="O50" i="2"/>
  <c r="T50" i="2"/>
  <c r="H50" i="2"/>
  <c r="M50" i="2"/>
  <c r="S50" i="2"/>
  <c r="G50" i="2"/>
  <c r="L50" i="2"/>
  <c r="Q50" i="2"/>
  <c r="R258" i="22"/>
  <c r="M258" i="22"/>
  <c r="L4" i="22"/>
  <c r="V50" i="2" l="1"/>
  <c r="N48" i="2"/>
  <c r="R19" i="2"/>
  <c r="R31" i="2"/>
  <c r="R38" i="2" s="1"/>
  <c r="R63" i="2" s="1"/>
  <c r="M39" i="2"/>
  <c r="M60" i="2" s="1"/>
  <c r="M64" i="2" s="1"/>
  <c r="M65" i="2" s="1"/>
  <c r="F230" i="1"/>
  <c r="F233" i="1" s="1"/>
  <c r="O39" i="2"/>
  <c r="O60" i="2" s="1"/>
  <c r="O64" i="2" s="1"/>
  <c r="O65" i="2" s="1"/>
  <c r="B68" i="2"/>
  <c r="E449" i="20"/>
  <c r="E460" i="20"/>
  <c r="H258" i="1"/>
  <c r="H259" i="1"/>
  <c r="D75" i="2"/>
  <c r="J39" i="2"/>
  <c r="J60" i="2" s="1"/>
  <c r="J64" i="2" s="1"/>
  <c r="J65" i="2" s="1"/>
  <c r="J258" i="1"/>
  <c r="E422" i="20"/>
  <c r="E448" i="20" s="1"/>
  <c r="E450" i="20"/>
  <c r="M258" i="1"/>
  <c r="M259" i="1"/>
  <c r="V37" i="2"/>
  <c r="F249" i="1"/>
  <c r="K460" i="20"/>
  <c r="K422" i="20"/>
  <c r="K448" i="20" s="1"/>
  <c r="K450" i="20"/>
  <c r="N39" i="2"/>
  <c r="N60" i="2" s="1"/>
  <c r="N64" i="2" s="1"/>
  <c r="N65" i="2" s="1"/>
  <c r="Q39" i="2"/>
  <c r="Q60" i="2" s="1"/>
  <c r="Q64" i="2" s="1"/>
  <c r="Q65" i="2" s="1"/>
  <c r="V29" i="2"/>
  <c r="S39" i="2"/>
  <c r="S60" i="2" s="1"/>
  <c r="S64" i="2" s="1"/>
  <c r="S65" i="2" s="1"/>
  <c r="B5" i="2"/>
  <c r="L5" i="22"/>
  <c r="L3" i="22"/>
  <c r="L2" i="22"/>
  <c r="F31" i="2"/>
  <c r="F19" i="2"/>
  <c r="W259" i="1"/>
  <c r="W258" i="1"/>
  <c r="V18" i="2"/>
  <c r="G257" i="1"/>
  <c r="AA249" i="1"/>
  <c r="AA257" i="1" s="1"/>
  <c r="P39" i="2"/>
  <c r="P60" i="2" s="1"/>
  <c r="P64" i="2" s="1"/>
  <c r="P65" i="2" s="1"/>
  <c r="K258" i="1"/>
  <c r="R39" i="2"/>
  <c r="R60" i="2" s="1"/>
  <c r="R64" i="2" s="1"/>
  <c r="R65" i="2" s="1"/>
  <c r="C39" i="2"/>
  <c r="C60" i="2" s="1"/>
  <c r="C64" i="2" s="1"/>
  <c r="C65" i="2" s="1"/>
  <c r="V258" i="1"/>
  <c r="V259" i="1"/>
  <c r="L39" i="2"/>
  <c r="L60" i="2" s="1"/>
  <c r="L64" i="2" s="1"/>
  <c r="L65" i="2" s="1"/>
  <c r="B78" i="2" l="1"/>
  <c r="V19" i="2"/>
  <c r="B79" i="2" s="1"/>
  <c r="D79" i="2" s="1"/>
  <c r="F38" i="2"/>
  <c r="V31" i="2"/>
  <c r="V38" i="2" s="1"/>
  <c r="G260" i="1"/>
  <c r="AA258" i="1"/>
  <c r="G259" i="1"/>
  <c r="G258" i="1"/>
  <c r="F63" i="2" l="1"/>
  <c r="B69" i="2"/>
  <c r="F39" i="2"/>
  <c r="F60" i="2" s="1"/>
  <c r="F64" i="2" s="1"/>
  <c r="F65" i="2" s="1"/>
  <c r="B72" i="2" s="1"/>
  <c r="D78" i="2"/>
  <c r="B82" i="2"/>
  <c r="E76" i="2" l="1"/>
  <c r="F80" i="2"/>
  <c r="E79" i="2"/>
  <c r="E77" i="2"/>
  <c r="E80" i="2"/>
  <c r="E75" i="2"/>
  <c r="E78" i="2"/>
  <c r="E81" i="2"/>
  <c r="F76" i="2"/>
  <c r="F81" i="2"/>
  <c r="F77" i="2"/>
  <c r="F75" i="2"/>
  <c r="F79" i="2"/>
  <c r="B70" i="2"/>
  <c r="B71" i="2"/>
  <c r="F78" i="2"/>
  <c r="D82" i="2"/>
  <c r="B4" i="22" s="1"/>
  <c r="E17" i="22" l="1"/>
  <c r="C20" i="22"/>
  <c r="C24" i="22"/>
  <c r="C17" i="22"/>
  <c r="C26" i="22"/>
  <c r="C18" i="22"/>
  <c r="C19" i="22"/>
  <c r="C25" i="22"/>
  <c r="C21" i="22"/>
  <c r="C22" i="22"/>
  <c r="C23" i="22"/>
  <c r="F82" i="2"/>
  <c r="E82" i="2"/>
  <c r="F48" i="2" l="1"/>
  <c r="B48" i="2"/>
  <c r="C258" i="22"/>
  <c r="D17" i="22"/>
  <c r="E48" i="2"/>
  <c r="C48" i="2"/>
  <c r="D48" i="2"/>
  <c r="E18" i="22"/>
  <c r="B17" i="22"/>
  <c r="B49" i="2" l="1"/>
  <c r="E19" i="22"/>
  <c r="B18" i="22"/>
  <c r="D18" i="22" s="1"/>
  <c r="V48" i="2"/>
  <c r="B55" i="2"/>
  <c r="E20" i="22" l="1"/>
  <c r="B19" i="22"/>
  <c r="B63" i="2"/>
  <c r="B56" i="2"/>
  <c r="B58" i="2" s="1"/>
  <c r="C57" i="2" s="1"/>
  <c r="A64" i="2"/>
  <c r="D19" i="22" l="1"/>
  <c r="E21" i="22"/>
  <c r="B20" i="22"/>
  <c r="D20" i="22" s="1"/>
  <c r="C49" i="2" l="1"/>
  <c r="E22" i="22"/>
  <c r="B21" i="22"/>
  <c r="D21" i="22" l="1"/>
  <c r="E23" i="22"/>
  <c r="B22" i="22"/>
  <c r="D22" i="22" s="1"/>
  <c r="C55" i="2"/>
  <c r="E24" i="22" l="1"/>
  <c r="B23" i="22"/>
  <c r="C56" i="2"/>
  <c r="C58" i="2" s="1"/>
  <c r="D57" i="2" s="1"/>
  <c r="D49" i="2"/>
  <c r="D23" i="22" l="1"/>
  <c r="D55" i="2"/>
  <c r="E25" i="22"/>
  <c r="B24" i="22"/>
  <c r="D24" i="22" s="1"/>
  <c r="D56" i="2" l="1"/>
  <c r="D58" i="2" s="1"/>
  <c r="E57" i="2" s="1"/>
  <c r="E49" i="2"/>
  <c r="E26" i="22"/>
  <c r="B25" i="22"/>
  <c r="E27" i="22" l="1"/>
  <c r="B26" i="22"/>
  <c r="D26" i="22" s="1"/>
  <c r="E55" i="2"/>
  <c r="D25" i="22"/>
  <c r="F49" i="2" l="1"/>
  <c r="F55" i="2" s="1"/>
  <c r="F56" i="2" s="1"/>
  <c r="E56" i="2"/>
  <c r="E58" i="2" s="1"/>
  <c r="F57" i="2" s="1"/>
  <c r="E28" i="22"/>
  <c r="B27" i="22"/>
  <c r="E29" i="22" l="1"/>
  <c r="B28" i="22"/>
  <c r="G49" i="2" s="1"/>
  <c r="G55" i="2" s="1"/>
  <c r="G56" i="2" s="1"/>
  <c r="F58" i="2"/>
  <c r="G57" i="2" s="1"/>
  <c r="E30" i="22" l="1"/>
  <c r="B29" i="22"/>
  <c r="G58" i="2"/>
  <c r="H57" i="2" s="1"/>
  <c r="E31" i="22" l="1"/>
  <c r="B30" i="22"/>
  <c r="H49" i="2" s="1"/>
  <c r="H55" i="2" s="1"/>
  <c r="H56" i="2" s="1"/>
  <c r="H58" i="2" s="1"/>
  <c r="I57" i="2" s="1"/>
  <c r="E32" i="22" l="1"/>
  <c r="B31" i="22"/>
  <c r="E33" i="22" l="1"/>
  <c r="B32" i="22"/>
  <c r="I49" i="2" s="1"/>
  <c r="I55" i="2" s="1"/>
  <c r="I56" i="2" s="1"/>
  <c r="I58" i="2" s="1"/>
  <c r="J57" i="2" s="1"/>
  <c r="E34" i="22" l="1"/>
  <c r="B33" i="22"/>
  <c r="E35" i="22" l="1"/>
  <c r="B34" i="22"/>
  <c r="J49" i="2" s="1"/>
  <c r="J55" i="2" s="1"/>
  <c r="J56" i="2" s="1"/>
  <c r="J58" i="2" s="1"/>
  <c r="K57" i="2" s="1"/>
  <c r="E36" i="22" l="1"/>
  <c r="B35" i="22"/>
  <c r="E37" i="22" l="1"/>
  <c r="B36" i="22"/>
  <c r="K49" i="2" s="1"/>
  <c r="K55" i="2" s="1"/>
  <c r="K56" i="2" s="1"/>
  <c r="K58" i="2" s="1"/>
  <c r="L57" i="2" s="1"/>
  <c r="E38" i="22" l="1"/>
  <c r="B37" i="22"/>
  <c r="E39" i="22" l="1"/>
  <c r="B38" i="22"/>
  <c r="L49" i="2" s="1"/>
  <c r="L55" i="2" s="1"/>
  <c r="L56" i="2" s="1"/>
  <c r="L58" i="2" s="1"/>
  <c r="M57" i="2" s="1"/>
  <c r="E40" i="22" l="1"/>
  <c r="B39" i="22"/>
  <c r="E41" i="22" l="1"/>
  <c r="B40" i="22"/>
  <c r="M49" i="2" s="1"/>
  <c r="M55" i="2" s="1"/>
  <c r="M56" i="2" s="1"/>
  <c r="M58" i="2" s="1"/>
  <c r="N57" i="2" s="1"/>
  <c r="E42" i="22" l="1"/>
  <c r="B41" i="22"/>
  <c r="E43" i="22" l="1"/>
  <c r="B42" i="22"/>
  <c r="N49" i="2" s="1"/>
  <c r="N55" i="2" s="1"/>
  <c r="N56" i="2" s="1"/>
  <c r="N58" i="2" s="1"/>
  <c r="O57" i="2" s="1"/>
  <c r="E44" i="22" l="1"/>
  <c r="B43" i="22"/>
  <c r="E45" i="22" l="1"/>
  <c r="B44" i="22"/>
  <c r="O49" i="2" s="1"/>
  <c r="O55" i="2" s="1"/>
  <c r="O56" i="2" s="1"/>
  <c r="O58" i="2" s="1"/>
  <c r="P57" i="2" s="1"/>
  <c r="E46" i="22" l="1"/>
  <c r="B45" i="22"/>
  <c r="E47" i="22" l="1"/>
  <c r="B46" i="22"/>
  <c r="P49" i="2" s="1"/>
  <c r="P55" i="2" s="1"/>
  <c r="P56" i="2" s="1"/>
  <c r="P58" i="2" s="1"/>
  <c r="Q57" i="2" s="1"/>
  <c r="E48" i="22" l="1"/>
  <c r="B47" i="22"/>
  <c r="E49" i="22" l="1"/>
  <c r="B48" i="22"/>
  <c r="Q49" i="2" s="1"/>
  <c r="Q55" i="2" s="1"/>
  <c r="Q56" i="2" s="1"/>
  <c r="Q58" i="2" s="1"/>
  <c r="R57" i="2" s="1"/>
  <c r="E50" i="22" l="1"/>
  <c r="B49" i="22"/>
  <c r="E51" i="22" l="1"/>
  <c r="B50" i="22"/>
  <c r="R49" i="2" s="1"/>
  <c r="R55" i="2" s="1"/>
  <c r="R56" i="2" s="1"/>
  <c r="R58" i="2" s="1"/>
  <c r="S57" i="2" s="1"/>
  <c r="E52" i="22" l="1"/>
  <c r="B51" i="22"/>
  <c r="E53" i="22" l="1"/>
  <c r="B52" i="22"/>
  <c r="S49" i="2" s="1"/>
  <c r="S55" i="2" s="1"/>
  <c r="S56" i="2" s="1"/>
  <c r="S58" i="2" s="1"/>
  <c r="T57" i="2" s="1"/>
  <c r="E54" i="22" l="1"/>
  <c r="B53" i="22"/>
  <c r="E55" i="22" l="1"/>
  <c r="B54" i="22"/>
  <c r="T49" i="2" s="1"/>
  <c r="T55" i="2" s="1"/>
  <c r="T56" i="2" s="1"/>
  <c r="T58" i="2" s="1"/>
  <c r="U57" i="2" s="1"/>
  <c r="E56" i="22" l="1"/>
  <c r="B55" i="22"/>
  <c r="E57" i="22" l="1"/>
  <c r="B56" i="22"/>
  <c r="U49" i="2" s="1"/>
  <c r="U55" i="2" l="1"/>
  <c r="V49" i="2"/>
  <c r="E58" i="22"/>
  <c r="B57" i="22"/>
  <c r="E59" i="22" l="1"/>
  <c r="B58" i="22"/>
  <c r="U56" i="2"/>
  <c r="U58" i="2" s="1"/>
  <c r="V55" i="2"/>
  <c r="E60" i="22" l="1"/>
  <c r="B59" i="22"/>
  <c r="E61" i="22" l="1"/>
  <c r="B60" i="22"/>
  <c r="E62" i="22" l="1"/>
  <c r="B61" i="22"/>
  <c r="E63" i="22" l="1"/>
  <c r="B62" i="22"/>
  <c r="E64" i="22" l="1"/>
  <c r="B63" i="22"/>
  <c r="E65" i="22" l="1"/>
  <c r="B64" i="22"/>
  <c r="E66" i="22" l="1"/>
  <c r="B65" i="22"/>
  <c r="E67" i="22" l="1"/>
  <c r="B66" i="22"/>
  <c r="E68" i="22" l="1"/>
  <c r="B67" i="22"/>
  <c r="E69" i="22" l="1"/>
  <c r="B68" i="22"/>
  <c r="E70" i="22" l="1"/>
  <c r="B69" i="22"/>
  <c r="E71" i="22" l="1"/>
  <c r="B70" i="22"/>
  <c r="E72" i="22" l="1"/>
  <c r="B71" i="22"/>
  <c r="E73" i="22" l="1"/>
  <c r="B72" i="22"/>
  <c r="E74" i="22" l="1"/>
  <c r="B73" i="22"/>
  <c r="E75" i="22" l="1"/>
  <c r="B74" i="22"/>
  <c r="E76" i="22" l="1"/>
  <c r="B75" i="22"/>
  <c r="E77" i="22" l="1"/>
  <c r="B76" i="22"/>
  <c r="E78" i="22" l="1"/>
  <c r="B77" i="22"/>
  <c r="E79" i="22" l="1"/>
  <c r="B78" i="22"/>
  <c r="E80" i="22" l="1"/>
  <c r="B79" i="22"/>
  <c r="E81" i="22" l="1"/>
  <c r="B80" i="22"/>
  <c r="E82" i="22" l="1"/>
  <c r="B81" i="22"/>
  <c r="E83" i="22" l="1"/>
  <c r="B82" i="22"/>
  <c r="E84" i="22" l="1"/>
  <c r="B83" i="22"/>
  <c r="E85" i="22" l="1"/>
  <c r="B84" i="22"/>
  <c r="E86" i="22" l="1"/>
  <c r="B85" i="22"/>
  <c r="E87" i="22" l="1"/>
  <c r="B86" i="22"/>
  <c r="E88" i="22" l="1"/>
  <c r="B87" i="22"/>
  <c r="E89" i="22" l="1"/>
  <c r="B88" i="22"/>
  <c r="E90" i="22" l="1"/>
  <c r="B89" i="22"/>
  <c r="E91" i="22" l="1"/>
  <c r="B90" i="22"/>
  <c r="E92" i="22" l="1"/>
  <c r="B91" i="22"/>
  <c r="E93" i="22" l="1"/>
  <c r="B92" i="22"/>
  <c r="E94" i="22" l="1"/>
  <c r="B93" i="22"/>
  <c r="E95" i="22" l="1"/>
  <c r="B94" i="22"/>
  <c r="E96" i="22" l="1"/>
  <c r="B95" i="22"/>
  <c r="E97" i="22" l="1"/>
  <c r="B96" i="22"/>
  <c r="E98" i="22" l="1"/>
  <c r="B97" i="22"/>
  <c r="E99" i="22" l="1"/>
  <c r="B98" i="22"/>
  <c r="E100" i="22" l="1"/>
  <c r="B99" i="22"/>
  <c r="E101" i="22" l="1"/>
  <c r="B100" i="22"/>
  <c r="E102" i="22" l="1"/>
  <c r="B101" i="22"/>
  <c r="E103" i="22" l="1"/>
  <c r="B102" i="22"/>
  <c r="E104" i="22" l="1"/>
  <c r="B103" i="22"/>
  <c r="E105" i="22" l="1"/>
  <c r="B104" i="22"/>
  <c r="E106" i="22" l="1"/>
  <c r="B105" i="22"/>
  <c r="E107" i="22" l="1"/>
  <c r="B106" i="22"/>
  <c r="E108" i="22" l="1"/>
  <c r="B107" i="22"/>
  <c r="E109" i="22" l="1"/>
  <c r="B108" i="22"/>
  <c r="E110" i="22" l="1"/>
  <c r="B109" i="22"/>
  <c r="E111" i="22" l="1"/>
  <c r="B110" i="22"/>
  <c r="E112" i="22" l="1"/>
  <c r="B111" i="22"/>
  <c r="E113" i="22" l="1"/>
  <c r="B112" i="22"/>
  <c r="E114" i="22" l="1"/>
  <c r="B113" i="22"/>
  <c r="E115" i="22" l="1"/>
  <c r="B114" i="22"/>
  <c r="E116" i="22" l="1"/>
  <c r="B115" i="22"/>
  <c r="E117" i="22" l="1"/>
  <c r="B116" i="22"/>
  <c r="E118" i="22" l="1"/>
  <c r="B117" i="22"/>
  <c r="E119" i="22" l="1"/>
  <c r="B118" i="22"/>
  <c r="E120" i="22" l="1"/>
  <c r="B119" i="22"/>
  <c r="E121" i="22" l="1"/>
  <c r="B120" i="22"/>
  <c r="E122" i="22" l="1"/>
  <c r="B121" i="22"/>
  <c r="E123" i="22" l="1"/>
  <c r="B122" i="22"/>
  <c r="E124" i="22" l="1"/>
  <c r="B123" i="22"/>
  <c r="E125" i="22" l="1"/>
  <c r="B124" i="22"/>
  <c r="E126" i="22" l="1"/>
  <c r="B125" i="22"/>
  <c r="E127" i="22" l="1"/>
  <c r="B126" i="22"/>
  <c r="E128" i="22" l="1"/>
  <c r="B127" i="22"/>
  <c r="E129" i="22" l="1"/>
  <c r="B128" i="22"/>
  <c r="E130" i="22" l="1"/>
  <c r="B129" i="22"/>
  <c r="E131" i="22" l="1"/>
  <c r="B130" i="22"/>
  <c r="E132" i="22" l="1"/>
  <c r="B131" i="22"/>
  <c r="E133" i="22" l="1"/>
  <c r="B132" i="22"/>
  <c r="E134" i="22" l="1"/>
  <c r="B133" i="22"/>
  <c r="E135" i="22" l="1"/>
  <c r="B134" i="22"/>
  <c r="E136" i="22" l="1"/>
  <c r="B135" i="22"/>
  <c r="E137" i="22" l="1"/>
  <c r="B136" i="22"/>
  <c r="E138" i="22" l="1"/>
  <c r="B137" i="22"/>
  <c r="E139" i="22" l="1"/>
  <c r="B138" i="22"/>
  <c r="E140" i="22" l="1"/>
  <c r="B139" i="22"/>
  <c r="E141" i="22" l="1"/>
  <c r="B140" i="22"/>
  <c r="E142" i="22" l="1"/>
  <c r="B141" i="22"/>
  <c r="E143" i="22" l="1"/>
  <c r="B142" i="22"/>
  <c r="E144" i="22" l="1"/>
  <c r="B143" i="22"/>
  <c r="E145" i="22" l="1"/>
  <c r="B144" i="22"/>
  <c r="E146" i="22" l="1"/>
  <c r="B145" i="22"/>
  <c r="E147" i="22" l="1"/>
  <c r="B146" i="22"/>
  <c r="E148" i="22" l="1"/>
  <c r="B147" i="22"/>
  <c r="E149" i="22" l="1"/>
  <c r="B148" i="22"/>
  <c r="E150" i="22" l="1"/>
  <c r="B149" i="22"/>
  <c r="E151" i="22" l="1"/>
  <c r="B150" i="22"/>
  <c r="E152" i="22" l="1"/>
  <c r="B151" i="22"/>
  <c r="E153" i="22" l="1"/>
  <c r="B152" i="22"/>
  <c r="E154" i="22" l="1"/>
  <c r="B153" i="22"/>
  <c r="E155" i="22" l="1"/>
  <c r="B154" i="22"/>
  <c r="E156" i="22" l="1"/>
  <c r="B155" i="22"/>
  <c r="E157" i="22" l="1"/>
  <c r="B156" i="22"/>
  <c r="E158" i="22" l="1"/>
  <c r="B157" i="22"/>
  <c r="E159" i="22" l="1"/>
  <c r="B158" i="22"/>
  <c r="E160" i="22" l="1"/>
  <c r="B159" i="22"/>
  <c r="E161" i="22" l="1"/>
  <c r="B160" i="22"/>
  <c r="E162" i="22" l="1"/>
  <c r="B161" i="22"/>
  <c r="E163" i="22" l="1"/>
  <c r="B162" i="22"/>
  <c r="E164" i="22" l="1"/>
  <c r="B163" i="22"/>
  <c r="E165" i="22" l="1"/>
  <c r="B164" i="22"/>
  <c r="E166" i="22" l="1"/>
  <c r="B165" i="22"/>
  <c r="E167" i="22" l="1"/>
  <c r="B166" i="22"/>
  <c r="E168" i="22" l="1"/>
  <c r="B167" i="22"/>
  <c r="E169" i="22" l="1"/>
  <c r="B168" i="22"/>
  <c r="E170" i="22" l="1"/>
  <c r="B169" i="22"/>
  <c r="E171" i="22" l="1"/>
  <c r="B170" i="22"/>
  <c r="E172" i="22" l="1"/>
  <c r="B171" i="22"/>
  <c r="E173" i="22" l="1"/>
  <c r="B172" i="22"/>
  <c r="E174" i="22" l="1"/>
  <c r="B173" i="22"/>
  <c r="E175" i="22" l="1"/>
  <c r="B174" i="22"/>
  <c r="E176" i="22" l="1"/>
  <c r="B175" i="22"/>
  <c r="E177" i="22" l="1"/>
  <c r="B176" i="22"/>
  <c r="E178" i="22" l="1"/>
  <c r="B177" i="22"/>
  <c r="E179" i="22" l="1"/>
  <c r="B178" i="22"/>
  <c r="E180" i="22" l="1"/>
  <c r="B179" i="22"/>
  <c r="E181" i="22" l="1"/>
  <c r="B180" i="22"/>
  <c r="E182" i="22" l="1"/>
  <c r="B181" i="22"/>
  <c r="E183" i="22" l="1"/>
  <c r="B182" i="22"/>
  <c r="E184" i="22" l="1"/>
  <c r="B183" i="22"/>
  <c r="E185" i="22" l="1"/>
  <c r="B184" i="22"/>
  <c r="E186" i="22" l="1"/>
  <c r="B185" i="22"/>
  <c r="E187" i="22" l="1"/>
  <c r="B186" i="22"/>
  <c r="E188" i="22" l="1"/>
  <c r="B187" i="22"/>
  <c r="E189" i="22" l="1"/>
  <c r="B188" i="22"/>
  <c r="E190" i="22" l="1"/>
  <c r="B189" i="22"/>
  <c r="E191" i="22" l="1"/>
  <c r="B190" i="22"/>
  <c r="E192" i="22" l="1"/>
  <c r="B191" i="22"/>
  <c r="E193" i="22" l="1"/>
  <c r="B192" i="22"/>
  <c r="E194" i="22" l="1"/>
  <c r="B193" i="22"/>
  <c r="E195" i="22" l="1"/>
  <c r="B194" i="22"/>
  <c r="E196" i="22" l="1"/>
  <c r="B195" i="22"/>
  <c r="E197" i="22" l="1"/>
  <c r="B196" i="22"/>
  <c r="E198" i="22" l="1"/>
  <c r="B197" i="22"/>
  <c r="E199" i="22" l="1"/>
  <c r="B198" i="22"/>
  <c r="E200" i="22" l="1"/>
  <c r="B199" i="22"/>
  <c r="E201" i="22" l="1"/>
  <c r="B200" i="22"/>
  <c r="E202" i="22" l="1"/>
  <c r="B201" i="22"/>
  <c r="E203" i="22" l="1"/>
  <c r="B202" i="22"/>
  <c r="E204" i="22" l="1"/>
  <c r="B203" i="22"/>
  <c r="E205" i="22" l="1"/>
  <c r="B204" i="22"/>
  <c r="E206" i="22" l="1"/>
  <c r="B205" i="22"/>
  <c r="E207" i="22" l="1"/>
  <c r="B206" i="22"/>
  <c r="E208" i="22" l="1"/>
  <c r="B207" i="22"/>
  <c r="E209" i="22" l="1"/>
  <c r="B208" i="22"/>
  <c r="E210" i="22" l="1"/>
  <c r="B209" i="22"/>
  <c r="E211" i="22" l="1"/>
  <c r="B210" i="22"/>
  <c r="E212" i="22" l="1"/>
  <c r="B211" i="22"/>
  <c r="E213" i="22" l="1"/>
  <c r="B212" i="22"/>
  <c r="E214" i="22" l="1"/>
  <c r="B213" i="22"/>
  <c r="E215" i="22" l="1"/>
  <c r="B214" i="22"/>
  <c r="E216" i="22" l="1"/>
  <c r="B215" i="22"/>
  <c r="E217" i="22" l="1"/>
  <c r="B216" i="22"/>
  <c r="E218" i="22" l="1"/>
  <c r="B217" i="22"/>
  <c r="E219" i="22" l="1"/>
  <c r="B218" i="22"/>
  <c r="E220" i="22" l="1"/>
  <c r="B219" i="22"/>
  <c r="E221" i="22" l="1"/>
  <c r="B220" i="22"/>
  <c r="E222" i="22" l="1"/>
  <c r="B221" i="22"/>
  <c r="E223" i="22" l="1"/>
  <c r="B222" i="22"/>
  <c r="E224" i="22" l="1"/>
  <c r="B223" i="22"/>
  <c r="E225" i="22" l="1"/>
  <c r="B224" i="22"/>
  <c r="E226" i="22" l="1"/>
  <c r="B225" i="22"/>
  <c r="E227" i="22" l="1"/>
  <c r="B226" i="22"/>
  <c r="E228" i="22" l="1"/>
  <c r="B227" i="22"/>
  <c r="E229" i="22" l="1"/>
  <c r="B228" i="22"/>
  <c r="E230" i="22" l="1"/>
  <c r="B229" i="22"/>
  <c r="E231" i="22" l="1"/>
  <c r="B230" i="22"/>
  <c r="E232" i="22" l="1"/>
  <c r="B231" i="22"/>
  <c r="E233" i="22" l="1"/>
  <c r="B232" i="22"/>
  <c r="E234" i="22" l="1"/>
  <c r="B233" i="22"/>
  <c r="E235" i="22" l="1"/>
  <c r="B234" i="22"/>
  <c r="E236" i="22" l="1"/>
  <c r="B235" i="22"/>
  <c r="E237" i="22" l="1"/>
  <c r="B236" i="22"/>
  <c r="E238" i="22" l="1"/>
  <c r="B237" i="22"/>
  <c r="E239" i="22" l="1"/>
  <c r="B238" i="22"/>
  <c r="E240" i="22" l="1"/>
  <c r="B239" i="22"/>
  <c r="E241" i="22" l="1"/>
  <c r="B240" i="22"/>
  <c r="E242" i="22" l="1"/>
  <c r="B241" i="22"/>
  <c r="E243" i="22" l="1"/>
  <c r="B242" i="22"/>
  <c r="E244" i="22" l="1"/>
  <c r="B243" i="22"/>
  <c r="E245" i="22" l="1"/>
  <c r="B244" i="22"/>
  <c r="E246" i="22" l="1"/>
  <c r="B245" i="22"/>
  <c r="E247" i="22" l="1"/>
  <c r="B246" i="22"/>
  <c r="E248" i="22" l="1"/>
  <c r="B247" i="22"/>
  <c r="E249" i="22" l="1"/>
  <c r="B248" i="22"/>
  <c r="E250" i="22" l="1"/>
  <c r="B249" i="22"/>
  <c r="E251" i="22" l="1"/>
  <c r="B250" i="22"/>
  <c r="E252" i="22" l="1"/>
  <c r="B251" i="22"/>
  <c r="E253" i="22" l="1"/>
  <c r="B252" i="22"/>
  <c r="E254" i="22" l="1"/>
  <c r="B253" i="22"/>
  <c r="E255" i="22" l="1"/>
  <c r="B254" i="22"/>
  <c r="E256" i="22" l="1"/>
  <c r="B256" i="22" s="1"/>
  <c r="B258" i="22" s="1"/>
  <c r="B255" i="22"/>
</calcChain>
</file>

<file path=xl/comments1.xml><?xml version="1.0" encoding="utf-8"?>
<comments xmlns="http://schemas.openxmlformats.org/spreadsheetml/2006/main">
  <authors>
    <author>ftang</author>
  </authors>
  <commentList>
    <comment ref="C5" authorId="0">
      <text>
        <r>
          <rPr>
            <sz val="9"/>
            <color rgb="FF000000"/>
            <rFont val="Tahoma"/>
            <family val="2"/>
          </rPr>
          <t>Nombre del Cliente.</t>
        </r>
      </text>
    </comment>
    <comment ref="C9" authorId="0">
      <text>
        <r>
          <rPr>
            <sz val="9"/>
            <color rgb="FF000000"/>
            <rFont val="Tahoma"/>
            <family val="2"/>
          </rPr>
          <t>Especie de plantación forestal.</t>
        </r>
      </text>
    </comment>
    <comment ref="E263" authorId="0">
      <text>
        <r>
          <rPr>
            <sz val="9"/>
            <color rgb="FF000000"/>
            <rFont val="Tahoma"/>
            <family val="2"/>
          </rPr>
          <t>Número de períodos a simular pago a Operador Forestal.</t>
        </r>
      </text>
    </comment>
  </commentList>
</comments>
</file>

<file path=xl/sharedStrings.xml><?xml version="1.0" encoding="utf-8"?>
<sst xmlns="http://schemas.openxmlformats.org/spreadsheetml/2006/main" count="421" uniqueCount="318">
  <si>
    <t>VARIEDAD</t>
  </si>
  <si>
    <t>HAS</t>
  </si>
  <si>
    <t>Tasa de interés</t>
  </si>
  <si>
    <t>VENTAS</t>
  </si>
  <si>
    <t>ESTABLECIMIENTO</t>
  </si>
  <si>
    <t>MANTENIMIENTO</t>
  </si>
  <si>
    <t>INFRAESTRUCTURA</t>
  </si>
  <si>
    <t>FLUJO DE CAJA</t>
  </si>
  <si>
    <t>FLUJO OPERATIVO</t>
  </si>
  <si>
    <t>TOTAL INGRESOS</t>
  </si>
  <si>
    <t>TOTAL EGRESOS</t>
  </si>
  <si>
    <t>B/C</t>
  </si>
  <si>
    <t>Gastos Administrativos</t>
  </si>
  <si>
    <t>Especie:</t>
  </si>
  <si>
    <t>Densidad:</t>
  </si>
  <si>
    <t>Hectáreas:</t>
  </si>
  <si>
    <t>COD.</t>
  </si>
  <si>
    <t>RUBROS / AÑOS</t>
  </si>
  <si>
    <t>U. M.</t>
  </si>
  <si>
    <t>Ingreso por unidad</t>
  </si>
  <si>
    <t>Unidad por hectárea</t>
  </si>
  <si>
    <t>AÑOS</t>
  </si>
  <si>
    <t>TOTAL</t>
  </si>
  <si>
    <t>INGRESOS</t>
  </si>
  <si>
    <t>1. VENTA</t>
  </si>
  <si>
    <t>m³</t>
  </si>
  <si>
    <t>Costo por unidad</t>
  </si>
  <si>
    <t>EGRESOS</t>
  </si>
  <si>
    <t>1. ESTABLECIMIENTO</t>
  </si>
  <si>
    <t>a. Mano de obra</t>
  </si>
  <si>
    <t>SUBTOTAL ESTABLECIMIENTO</t>
  </si>
  <si>
    <t>2. MANTENIMIENTO</t>
  </si>
  <si>
    <t>SUBTOTAL MANTENIMIENTO</t>
  </si>
  <si>
    <t>3. PODA Y RALEO</t>
  </si>
  <si>
    <t>SUBTOTAL PODA Y RALEO</t>
  </si>
  <si>
    <t>4. INFRAESTRUCTURA</t>
  </si>
  <si>
    <t>SUBTOTAL INFRAESTRUCTURA</t>
  </si>
  <si>
    <t>TOTAL COSTOS DIRECTOS</t>
  </si>
  <si>
    <t>6. COSTOS INDIRECTOS</t>
  </si>
  <si>
    <t>a. Costos de administración</t>
  </si>
  <si>
    <t>%</t>
  </si>
  <si>
    <t>CD</t>
  </si>
  <si>
    <t>067</t>
  </si>
  <si>
    <t>b. Imprevistos</t>
  </si>
  <si>
    <t>068</t>
  </si>
  <si>
    <t>c. Seguro forestal</t>
  </si>
  <si>
    <t>UTILIDAD</t>
  </si>
  <si>
    <t>Costo anual por ha</t>
  </si>
  <si>
    <t>Costo por hectárea turno</t>
  </si>
  <si>
    <t>Ingreso por hectárea</t>
  </si>
  <si>
    <t>Simulación pago a Operador Forestal</t>
  </si>
  <si>
    <t>IMPREVISTOS</t>
  </si>
  <si>
    <t>GASTOS ADMINISTRATIVOS</t>
  </si>
  <si>
    <t>Imprevistos</t>
  </si>
  <si>
    <t xml:space="preserve">DATOS PROYECTO </t>
  </si>
  <si>
    <t>Mantenimiento</t>
  </si>
  <si>
    <t>Infraestructura</t>
  </si>
  <si>
    <t>Plazo</t>
  </si>
  <si>
    <t>CANTIDAD(m3/HAS)</t>
  </si>
  <si>
    <t>PRECIO (usd/m3)</t>
  </si>
  <si>
    <t>TIRF (proyecto)</t>
  </si>
  <si>
    <t>VAN INGRESOS</t>
  </si>
  <si>
    <t>VAN EGRESOS</t>
  </si>
  <si>
    <t>TASA DE DESCUENTO</t>
  </si>
  <si>
    <t>VAN PROYECTO</t>
  </si>
  <si>
    <t>USD</t>
  </si>
  <si>
    <t>AÑO</t>
  </si>
  <si>
    <t>PLAN INVERSIONES</t>
  </si>
  <si>
    <t>TOTAL INVERSIONES</t>
  </si>
  <si>
    <t>EVALUACION PROYECTO</t>
  </si>
  <si>
    <t>COSTOS POR HECTAREA</t>
  </si>
  <si>
    <t>INVERSIONES EN PORCENTAJES</t>
  </si>
  <si>
    <t>AÑO 2</t>
  </si>
  <si>
    <t>Inversion Total</t>
  </si>
  <si>
    <t>FOMENTO AGRICOLA - ESTABLECIMIENTO</t>
  </si>
  <si>
    <t>FOMENTO AGRICOLA - MANTENIMIENTO</t>
  </si>
  <si>
    <t>FOMENTO AGRICOLA - PODA Y RALEO</t>
  </si>
  <si>
    <t>Establecimiento</t>
  </si>
  <si>
    <t>FOMENTO AGRICOLA - INFRAESTRUCTURA</t>
  </si>
  <si>
    <t>A. INGRESOS OPERACIONALES</t>
  </si>
  <si>
    <t>B.  EGRESOS OPERACIONALES</t>
  </si>
  <si>
    <t>C. FLUJO OPERACIONAL (A-B)</t>
  </si>
  <si>
    <t>G. FLUJO NETO GENERADO (C+F)</t>
  </si>
  <si>
    <t>H. Saldo Inicial de Caja</t>
  </si>
  <si>
    <t>I. Saldo Final de Caja</t>
  </si>
  <si>
    <t>B. EGRESOS OPERACIONALES</t>
  </si>
  <si>
    <t>AÑO 1</t>
  </si>
  <si>
    <t>AÑO 3</t>
  </si>
  <si>
    <t>AÑO 4</t>
  </si>
  <si>
    <t xml:space="preserve">FLUJO NETO DE CAJA (PROYECTO) </t>
  </si>
  <si>
    <t>Asistencia Técnica</t>
  </si>
  <si>
    <t>ASISTENCIA TÉCNICA</t>
  </si>
  <si>
    <t>SUBTOTAL ASISTENCIA TÉCNICA</t>
  </si>
  <si>
    <t>Aprovechamiento</t>
  </si>
  <si>
    <t>5. APROVECHAMIENTO</t>
  </si>
  <si>
    <t>PODA-RALEO</t>
  </si>
  <si>
    <t>Poda-Raleo</t>
  </si>
  <si>
    <t>TOTAL HAS</t>
  </si>
  <si>
    <t>SUBTOTAL APROVECHAMIENTO</t>
  </si>
  <si>
    <t>a) Mano de obra</t>
  </si>
  <si>
    <t>B. Insumos</t>
  </si>
  <si>
    <t>C. Materiales y herramientas</t>
  </si>
  <si>
    <t>b. Insumos</t>
  </si>
  <si>
    <t>b. Materiales y herramientas</t>
  </si>
  <si>
    <t xml:space="preserve"> </t>
  </si>
  <si>
    <t>c. Materiales y herramientas</t>
  </si>
  <si>
    <t>5. ASISTENCIA TÉCNICA</t>
  </si>
  <si>
    <t>SUBTOTAL COSTOS DIRECTOS</t>
  </si>
  <si>
    <t xml:space="preserve">SUBTOTAL </t>
  </si>
  <si>
    <t>FLUJO FINANCIERO PARA PLANTACIONES FORESTALES</t>
  </si>
  <si>
    <t>Plazo (años)</t>
  </si>
  <si>
    <t>X</t>
  </si>
  <si>
    <t>Cargos diferidos</t>
  </si>
  <si>
    <t>Gastos preoperacionales</t>
  </si>
  <si>
    <t>Otros</t>
  </si>
  <si>
    <t>OTROS ACTIVOS</t>
  </si>
  <si>
    <t>PATRIMONIO</t>
  </si>
  <si>
    <t xml:space="preserve">  TOTAL DE PATRIMONIO</t>
  </si>
  <si>
    <t>Impuesto a la renta</t>
  </si>
  <si>
    <t>BALANCE GENERAL HISTORICO</t>
  </si>
  <si>
    <t>ACTIVO CORRIENTE</t>
  </si>
  <si>
    <t>Caja y bancos</t>
  </si>
  <si>
    <t>Inversiones temporales</t>
  </si>
  <si>
    <t>Cuentas y documentos por cobrar</t>
  </si>
  <si>
    <t>Otras cuentas y documentos por cobrar</t>
  </si>
  <si>
    <t>Inventarios</t>
  </si>
  <si>
    <t xml:space="preserve">  TOTAL DE ACTIVOS CORRIENTES</t>
  </si>
  <si>
    <t xml:space="preserve">  TOTAL DE ACTIVOS</t>
  </si>
  <si>
    <t>PASIVO CORRIENTE</t>
  </si>
  <si>
    <t>Obligaciones bancarias</t>
  </si>
  <si>
    <t>Gastos acumulados por pagar</t>
  </si>
  <si>
    <t xml:space="preserve">  TOTAL DE PASIVOS CORRIENTES</t>
  </si>
  <si>
    <t xml:space="preserve">  TOTAL DE PASIVOS</t>
  </si>
  <si>
    <t>TOTAL PASIVO + PATRIMONIO</t>
  </si>
  <si>
    <t>COMPROBACION DEL BALANCE</t>
  </si>
  <si>
    <t>ESTADO DE PERDIDAS Y GANANCIAS HISTORICO</t>
  </si>
  <si>
    <t>Ventas netas</t>
  </si>
  <si>
    <t xml:space="preserve"> UTILIDAD (PERDIDA) OPERACIONAL</t>
  </si>
  <si>
    <t xml:space="preserve"> UTILI.(PERD.)ANTES PARTICIPACION</t>
  </si>
  <si>
    <t xml:space="preserve">  UTILIDAD (PERDIDA) NETA</t>
  </si>
  <si>
    <t>ventas reales</t>
  </si>
  <si>
    <t>Recuperaciones de vtas.</t>
  </si>
  <si>
    <t>DIFERENCIA DE REEXPRESION</t>
  </si>
  <si>
    <t>pago a proveedores reales</t>
  </si>
  <si>
    <t>pago proveedores reexp</t>
  </si>
  <si>
    <t>mod e impre. reales</t>
  </si>
  <si>
    <t>mod e impr. reexp.</t>
  </si>
  <si>
    <t>moi reales</t>
  </si>
  <si>
    <t>moi reexp.</t>
  </si>
  <si>
    <t>gto vtas reales</t>
  </si>
  <si>
    <t>gto. vtas reexp.</t>
  </si>
  <si>
    <t>gto adm reales</t>
  </si>
  <si>
    <t>gto. adm reexp.</t>
  </si>
  <si>
    <t>gto fab reales</t>
  </si>
  <si>
    <t>gto. fab reexp.</t>
  </si>
  <si>
    <t>REEXP. INGR-EGR OPERACIONALES</t>
  </si>
  <si>
    <t>EGRESOS OPERACIONALES REALES</t>
  </si>
  <si>
    <t>FLUJO OPERACIONAL REAL</t>
  </si>
  <si>
    <t>vtas netas</t>
  </si>
  <si>
    <t>cto vtas</t>
  </si>
  <si>
    <t>gto vtas.</t>
  </si>
  <si>
    <t>gto administ.</t>
  </si>
  <si>
    <t>gto financiero</t>
  </si>
  <si>
    <t>utilidad antes participación</t>
  </si>
  <si>
    <t>partic. trabaj.</t>
  </si>
  <si>
    <t>imp. rta.</t>
  </si>
  <si>
    <t>utilidad neta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</si>
  <si>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</si>
  <si>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</si>
  <si>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</si>
  <si>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</si>
  <si>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</si>
  <si>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</si>
  <si>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</si>
  <si>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</si>
  <si>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AÑO 13</t>
  </si>
  <si>
    <t>AÑO 14</t>
  </si>
  <si>
    <t>AÑO 15</t>
  </si>
  <si>
    <t>AÑO 16</t>
  </si>
  <si>
    <t>AÑO 17</t>
  </si>
  <si>
    <t>AÑO 18</t>
  </si>
  <si>
    <t>AÑO 19</t>
  </si>
  <si>
    <t>AÑO 20</t>
  </si>
  <si>
    <t>Tipo de Persona</t>
  </si>
  <si>
    <t>Natural</t>
  </si>
  <si>
    <t>Cuentas y documentos por cobrar con empresas relacionadas</t>
  </si>
  <si>
    <t>Otros activos corrientes</t>
  </si>
  <si>
    <t>PROPIEDAD PLANTA Y EQUIPO</t>
  </si>
  <si>
    <t>Terrenos</t>
  </si>
  <si>
    <t xml:space="preserve">Edificios </t>
  </si>
  <si>
    <t>Maquinaria</t>
  </si>
  <si>
    <t>Equipos sin uso</t>
  </si>
  <si>
    <t>Equipos de Transporte</t>
  </si>
  <si>
    <t>Equipo de oficina</t>
  </si>
  <si>
    <t>Muebles y equipos</t>
  </si>
  <si>
    <t>Equipos de computo</t>
  </si>
  <si>
    <t>Equipo contra incendio</t>
  </si>
  <si>
    <t>Equipos de Operación</t>
  </si>
  <si>
    <t>Obras en curso</t>
  </si>
  <si>
    <t>(-) Depreciación acumulada</t>
  </si>
  <si>
    <t xml:space="preserve">  TOTAL PROPIEDAD PLANTA Y EQUIPO</t>
  </si>
  <si>
    <t>ACTIVO DIFERIDO</t>
  </si>
  <si>
    <t xml:space="preserve">  TOTAL ACTIVO DIFERIDO</t>
  </si>
  <si>
    <t xml:space="preserve">  TOTAL OTROS ACTIVOS</t>
  </si>
  <si>
    <t>Emisión de obligaciones</t>
  </si>
  <si>
    <t>Proveedores locales y del exterior</t>
  </si>
  <si>
    <t>Impuestos por pagar</t>
  </si>
  <si>
    <t>Cuentas por pagar relacionadas y accionistas</t>
  </si>
  <si>
    <t>Anticipos de clientes</t>
  </si>
  <si>
    <t>Otras cuentas por pagar</t>
  </si>
  <si>
    <t>Obligaciones bancarias l/p</t>
  </si>
  <si>
    <t>Emisión de obligaciones l/p</t>
  </si>
  <si>
    <t>Deuda con accionistas</t>
  </si>
  <si>
    <t>Deuda con compañías relacionadas y accionistas</t>
  </si>
  <si>
    <t>Proveedores de largo plazo</t>
  </si>
  <si>
    <t>Provisión jub. patronal / desahucio</t>
  </si>
  <si>
    <t>Otros pasivos largo plazo</t>
  </si>
  <si>
    <t>PASIVOS DIFERIDOS</t>
  </si>
  <si>
    <t xml:space="preserve">  TOTAL DE PASIVOS DIFERIDOS</t>
  </si>
  <si>
    <t>Capital social</t>
  </si>
  <si>
    <t>Aporte para futuras capitalizaciones</t>
  </si>
  <si>
    <t>Reservas de capital</t>
  </si>
  <si>
    <t>Reserva legal y facult</t>
  </si>
  <si>
    <t>Resultados acumulados</t>
  </si>
  <si>
    <t>Resultado del ejercicio</t>
  </si>
  <si>
    <t>Reserva por valuacion</t>
  </si>
  <si>
    <t>(-) Costo de ventas</t>
  </si>
  <si>
    <t xml:space="preserve"> UTILIDAD (PERDIDA)  BRUTA</t>
  </si>
  <si>
    <t>(-) Gastos de ventas</t>
  </si>
  <si>
    <t>(-) Gastos de administración</t>
  </si>
  <si>
    <t>(-) Depreciación</t>
  </si>
  <si>
    <t>(-) Gastos financieros</t>
  </si>
  <si>
    <t>(+) Ingresos financieros</t>
  </si>
  <si>
    <t>(-) Otros egresos</t>
  </si>
  <si>
    <t>(+) Otros ingresos</t>
  </si>
  <si>
    <t>Participación utilidades</t>
  </si>
  <si>
    <t>CONDICIONES FINANCIERAS DE LAS OBLIGACIONES VIGENTES EN IFIS Y MERCADO DE VALORES</t>
  </si>
  <si>
    <t>INSTITUCIÓN</t>
  </si>
  <si>
    <t>MONTO CONCEDIDO (en US$)</t>
  </si>
  <si>
    <t>SALDO ACTUAL (en US$)</t>
  </si>
  <si>
    <t>TASA DE INTERÉS ANUAL</t>
  </si>
  <si>
    <t>PLAZO ORIGINAL (años)</t>
  </si>
  <si>
    <t>PERIODICIDAD EN PAGOS</t>
  </si>
  <si>
    <t>PERIODO DE GRACIA TOTAL (años)</t>
  </si>
  <si>
    <t>PERIODO DE GRACIA PARCIAL (años)</t>
  </si>
  <si>
    <t>TABLA DE AMORTIZACIÓN</t>
  </si>
  <si>
    <t>D. FLUJO DE INVERSIÓN</t>
  </si>
  <si>
    <t>TOTAL FLUJO DE INVERSIÓN</t>
  </si>
  <si>
    <t>E. FLUJO DE FINANCIAMIENTO</t>
  </si>
  <si>
    <t>TOTAL FLUJO DE FINANCIAMIENTO</t>
  </si>
  <si>
    <t xml:space="preserve">(-) Inversiones en Propiedad, Planta y Equipo </t>
  </si>
  <si>
    <t>(+) Venta de Propiedad, Planta y Equipo</t>
  </si>
  <si>
    <t>(-) Otros egresos por inversiones</t>
  </si>
  <si>
    <t>(+) Otros ingresos por inversiones</t>
  </si>
  <si>
    <t>(+) Préstamos recibidos otras IFIS</t>
  </si>
  <si>
    <t>(+) Ingresos por emisiones en mercado de valores</t>
  </si>
  <si>
    <t>(-) Otros egresos por financiamiento</t>
  </si>
  <si>
    <t>(+) Otros ingresos por financiamiento</t>
  </si>
  <si>
    <t>Declarados SRI</t>
  </si>
  <si>
    <t>NOMBRE DE LA EMPRESA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</si>
  <si>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</si>
  <si>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</si>
  <si>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</si>
  <si>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</si>
  <si>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</si>
  <si>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</si>
  <si>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</si>
  <si>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</si>
  <si>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</si>
  <si>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</si>
  <si>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</si>
  <si>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</si>
  <si>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</si>
  <si>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</si>
  <si>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</si>
  <si>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</si>
  <si>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COSTO TOTAL (USD)</t>
  </si>
  <si>
    <t>APORTA CLIENTE</t>
  </si>
  <si>
    <t>APORTA CFN</t>
  </si>
  <si>
    <t>% Cliente</t>
  </si>
  <si>
    <t>% CFN</t>
  </si>
  <si>
    <t>CONDICIONES FINANCIERAS CRÉDITO CFN</t>
  </si>
  <si>
    <t>Mensual</t>
  </si>
  <si>
    <t>Tipo Tabla</t>
  </si>
  <si>
    <t>Trimestral</t>
  </si>
  <si>
    <t>Saldo</t>
  </si>
  <si>
    <t>Semestral</t>
  </si>
  <si>
    <t>Anual</t>
  </si>
  <si>
    <t>Tasa nominal (anual)</t>
  </si>
  <si>
    <t>Tasa efectiva (anual)</t>
  </si>
  <si>
    <t>Periodicidad</t>
  </si>
  <si>
    <t># Cuotas</t>
  </si>
  <si>
    <t xml:space="preserve">TABLA DE AMORTIZACION CFN </t>
  </si>
  <si>
    <t>Amortización Alemana</t>
  </si>
  <si>
    <t>Amortización Francesa</t>
  </si>
  <si>
    <t>Cuotas</t>
  </si>
  <si>
    <t>Interes</t>
  </si>
  <si>
    <t>Amortización</t>
  </si>
  <si>
    <t>Cuota</t>
  </si>
  <si>
    <t>Plazo gracia total (años)</t>
  </si>
  <si>
    <t>Plazo gracia parcial (años)</t>
  </si>
  <si>
    <t># Cuotas gracia total</t>
  </si>
  <si>
    <t># Cuotas gracia parcial</t>
  </si>
  <si>
    <t>(+) Aportes de Capital Socios</t>
  </si>
  <si>
    <t>(-) Pago obligaciones financieras a Largo Plazo crédito forestal</t>
  </si>
  <si>
    <t>(-) Gastos Financieros (Intereses) crédito forestal</t>
  </si>
  <si>
    <t>PASIVO NO CORRIENTE</t>
  </si>
  <si>
    <t xml:space="preserve">  TOTAL DE PASIVOS NO CORRIENTES</t>
  </si>
  <si>
    <t>Alemán</t>
  </si>
  <si>
    <t>Segmento</t>
  </si>
  <si>
    <t>Productivo Corporativo</t>
  </si>
  <si>
    <t>Productivo Empresarial</t>
  </si>
  <si>
    <t>Productivo PYMES</t>
  </si>
  <si>
    <t xml:space="preserve">Microcrédito </t>
  </si>
  <si>
    <t>T. Int 20</t>
  </si>
  <si>
    <t>(-) Pago de préstamos vigentes IFIS/Mercado Valores</t>
  </si>
  <si>
    <t>SISTEMA                            (IFIs o Mercado Valores)</t>
  </si>
  <si>
    <t>CUOTAS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</si>
</sst>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 ;_ * \-#,##0.00_ ;_ * &quot;-&quot;??_ ;_ @_ 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0.0%"/>
    <numFmt numFmtId="168" formatCode="_-* #,##0_-;\-* #,##0_-;_-* &quot;-&quot;??_-;_-@_-"/>
    <numFmt numFmtId="169" formatCode="#,##0.0_);\(#,##0.0\)"/>
    <numFmt numFmtId="170" formatCode="_-[$€-2]* #,##0.00_-;\-[$€-2]* #,##0.00_-;_-[$€-2]* &quot;-&quot;??_-"/>
    <numFmt numFmtId="171" formatCode="_(* #,##0.00_);_(* \(#,##0.00\);_(* \-??_);_(@_)"/>
    <numFmt numFmtId="172" formatCode="&quot;$&quot;#,##0.00"/>
    <numFmt numFmtId="173" formatCode="&quot;$&quot;#,##0"/>
    <numFmt numFmtId="174" formatCode="0.0"/>
    <numFmt numFmtId="175" formatCode="#,###&quot;   &quot;"/>
    <numFmt numFmtId="176" formatCode="[$$-300A]\ #,##0.00"/>
    <numFmt numFmtId="177" formatCode="_(&quot;$&quot;\ * #,##0_);_(&quot;$&quot;\ * \(#,##0\);_(&quot;$&quot;\ * &quot;-&quot;??_);_(@_)"/>
    <numFmt numFmtId="178" formatCode="00000"/>
    <numFmt numFmtId="179" formatCode="_-* #,##0\ &quot;€&quot;_-;\-* #,##0\ &quot;€&quot;_-;_-* &quot;-&quot;\ &quot;€&quot;_-;_-@_-"/>
    <numFmt numFmtId="180" formatCode=";;"/>
    <numFmt numFmtId="181" formatCode="&quot; &quot;#,##0.00&quot;   &quot;;&quot;-&quot;#,##0.00&quot;   &quot;;&quot; -&quot;00&quot;   &quot;;&quot; &quot;@&quot; &quot;"/>
    <numFmt numFmtId="182" formatCode="_-* #,##0.00\ _€_-;\-* #,##0.00\ _€_-;_-* &quot;-&quot;??\ _€_-;_-@_-"/>
    <numFmt numFmtId="183" formatCode="_(&quot;$&quot;* #,##0_);_(&quot;$&quot;* \(#,##0\);_(&quot;$&quot;* &quot;-&quot;??_);_(@_)"/>
    <numFmt numFmtId="184" formatCode="_(* #,##0_);_(* \(#,##0\);_(* &quot;-&quot;_);_(@_)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0"/>
      <color indexed="8"/>
      <name val="Arial"/>
      <family val="2"/>
    </font>
    <font>
      <b/>
      <sz val="11"/>
      <color rgb="FFFFFFFF"/>
      <name val="Calibri"/>
      <family val="2"/>
    </font>
    <font>
      <sz val="10"/>
      <name val="Arial"/>
      <family val="2"/>
      <charset val="1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9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10"/>
      <name val="Courier"/>
      <family val="3"/>
    </font>
    <font>
      <sz val="10"/>
      <color indexed="8"/>
      <name val="Courier"/>
      <family val="3"/>
    </font>
    <font>
      <sz val="10"/>
      <color indexed="9"/>
      <name val="Courier"/>
      <family val="3"/>
    </font>
    <font>
      <b/>
      <sz val="12"/>
      <name val="Arial"/>
      <family val="2"/>
    </font>
    <font>
      <b/>
      <sz val="8"/>
      <name val="Times New Roman"/>
      <family val="1"/>
    </font>
    <font>
      <sz val="10"/>
      <color theme="0"/>
      <name val="Courier"/>
      <family val="3"/>
    </font>
    <font>
      <b/>
      <sz val="8"/>
      <color indexed="8"/>
      <name val="Times New Roman"/>
      <family val="1"/>
    </font>
    <font>
      <sz val="12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color theme="0"/>
      <name val="Arial"/>
      <family val="2"/>
    </font>
    <font>
      <sz val="9"/>
      <color rgb="FF000000"/>
      <name val="Tahoma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rgb="FFA5A5A5"/>
        <bgColor rgb="FFA5A5A5"/>
      </patternFill>
    </fill>
    <fill>
      <gradientFill degree="90">
        <stop position="0">
          <color theme="1" tint="0.49803155613879818"/>
        </stop>
        <stop position="0.5">
          <color theme="0"/>
        </stop>
        <stop position="1">
          <color theme="1" tint="0.49803155613879818"/>
        </stop>
      </gradientFill>
    </fill>
    <fill>
      <gradientFill degree="90">
        <stop position="0">
          <color theme="0"/>
        </stop>
        <stop position="0.5">
          <color theme="4" tint="0.5999938962981048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6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5" tint="0.59999389629810485"/>
        </stop>
        <stop position="1">
          <color theme="0"/>
        </stop>
      </gradientFill>
    </fill>
    <fill>
      <gradientFill degree="90">
        <stop position="0">
          <color theme="0" tint="-0.34900967436750391"/>
        </stop>
        <stop position="0.5">
          <color theme="0"/>
        </stop>
        <stop position="1">
          <color theme="0" tint="-0.34900967436750391"/>
        </stop>
      </gradientFill>
    </fill>
    <fill>
      <gradientFill degree="90">
        <stop position="0">
          <color theme="0"/>
        </stop>
        <stop position="0.5">
          <color theme="0" tint="-0.49803155613879818"/>
        </stop>
        <stop position="1">
          <color theme="0"/>
        </stop>
      </gradientFill>
    </fill>
    <fill>
      <gradientFill degree="90">
        <stop position="0">
          <color theme="3"/>
        </stop>
        <stop position="0.5">
          <color theme="3" tint="0.80001220740379042"/>
        </stop>
        <stop position="1">
          <color theme="3"/>
        </stop>
      </gradientFill>
    </fill>
    <fill>
      <gradientFill degree="90">
        <stop position="0">
          <color theme="4" tint="0.80001220740379042"/>
        </stop>
        <stop position="0.5">
          <color theme="3" tint="0.59999389629810485"/>
        </stop>
        <stop position="1">
          <color theme="4" tint="0.80001220740379042"/>
        </stop>
      </gradientFill>
    </fill>
    <fill>
      <gradientFill degree="90">
        <stop position="0">
          <color theme="4" tint="0.80001220740379042"/>
        </stop>
        <stop position="0.5">
          <color theme="4" tint="0.40000610370189521"/>
        </stop>
        <stop position="1">
          <color theme="4" tint="0.80001220740379042"/>
        </stop>
      </gradientFill>
    </fill>
    <fill>
      <gradientFill degree="90">
        <stop position="0">
          <color theme="4" tint="0.80001220740379042"/>
        </stop>
        <stop position="0.5">
          <color theme="4" tint="0.59999389629810485"/>
        </stop>
        <stop position="1">
          <color theme="4" tint="0.80001220740379042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26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1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70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3" applyNumberFormat="0" applyFill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17" fillId="0" borderId="0" applyFill="0" applyBorder="0" applyAlignment="0" applyProtection="0"/>
    <xf numFmtId="43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3" fillId="0" borderId="0"/>
    <xf numFmtId="0" fontId="33" fillId="0" borderId="0"/>
    <xf numFmtId="0" fontId="6" fillId="0" borderId="0"/>
    <xf numFmtId="173" fontId="29" fillId="0" borderId="0"/>
    <xf numFmtId="0" fontId="33" fillId="0" borderId="0"/>
    <xf numFmtId="0" fontId="33" fillId="0" borderId="0"/>
    <xf numFmtId="0" fontId="33" fillId="0" borderId="0"/>
    <xf numFmtId="174" fontId="29" fillId="0" borderId="0"/>
    <xf numFmtId="174" fontId="29" fillId="0" borderId="0"/>
    <xf numFmtId="0" fontId="6" fillId="0" borderId="0"/>
    <xf numFmtId="175" fontId="2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/>
    <xf numFmtId="0" fontId="6" fillId="22" borderId="7" applyNumberFormat="0" applyFont="0" applyAlignment="0" applyProtection="0"/>
    <xf numFmtId="0" fontId="30" fillId="20" borderId="8" applyNumberFormat="0" applyAlignment="0" applyProtection="0"/>
    <xf numFmtId="9" fontId="5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6" fillId="0" borderId="0"/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4" fillId="35" borderId="57" applyNumberFormat="0" applyAlignment="0" applyProtection="0"/>
    <xf numFmtId="0" fontId="21" fillId="21" borderId="2" applyNumberFormat="0" applyAlignment="0" applyProtection="0"/>
    <xf numFmtId="177" fontId="4" fillId="0" borderId="0" applyFont="0" applyFill="0" applyBorder="0" applyAlignment="0" applyProtection="0"/>
    <xf numFmtId="178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6" fillId="0" borderId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179" fontId="48" fillId="0" borderId="0" applyFont="0" applyFill="0" applyBorder="0" applyAlignment="0" applyProtection="0"/>
    <xf numFmtId="18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0" fillId="0" borderId="0" applyNumberFormat="0" applyFont="0" applyFill="0" applyBorder="0" applyProtection="0">
      <alignment vertical="center"/>
    </xf>
    <xf numFmtId="0" fontId="6" fillId="0" borderId="0"/>
    <xf numFmtId="0" fontId="6" fillId="0" borderId="0"/>
    <xf numFmtId="0" fontId="50" fillId="0" borderId="0"/>
    <xf numFmtId="0" fontId="6" fillId="0" borderId="0" applyNumberFormat="0"/>
    <xf numFmtId="0" fontId="51" fillId="0" borderId="0"/>
    <xf numFmtId="0" fontId="50" fillId="0" borderId="0"/>
    <xf numFmtId="0" fontId="6" fillId="0" borderId="0"/>
    <xf numFmtId="0" fontId="50" fillId="0" borderId="0"/>
    <xf numFmtId="0" fontId="6" fillId="0" borderId="0"/>
    <xf numFmtId="0" fontId="6" fillId="0" borderId="0"/>
    <xf numFmtId="0" fontId="48" fillId="0" borderId="0" applyNumberFormat="0" applyFont="0" applyBorder="0" applyProtection="0"/>
    <xf numFmtId="0" fontId="4" fillId="0" borderId="0"/>
    <xf numFmtId="0" fontId="6" fillId="0" borderId="0"/>
    <xf numFmtId="0" fontId="6" fillId="0" borderId="0"/>
    <xf numFmtId="0" fontId="50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>
      <alignment vertical="top"/>
    </xf>
    <xf numFmtId="0" fontId="50" fillId="0" borderId="0"/>
    <xf numFmtId="0" fontId="4" fillId="0" borderId="0"/>
    <xf numFmtId="0" fontId="49" fillId="0" borderId="0"/>
    <xf numFmtId="0" fontId="49" fillId="0" borderId="0"/>
    <xf numFmtId="0" fontId="4" fillId="34" borderId="5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Protection="0">
      <alignment horizontal="left" vertical="center"/>
    </xf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53" fillId="36" borderId="0"/>
    <xf numFmtId="177" fontId="54" fillId="37" borderId="0"/>
    <xf numFmtId="0" fontId="55" fillId="38" borderId="0"/>
    <xf numFmtId="0" fontId="55" fillId="39" borderId="0"/>
    <xf numFmtId="0" fontId="55" fillId="40" borderId="0"/>
    <xf numFmtId="183" fontId="53" fillId="41" borderId="0"/>
    <xf numFmtId="177" fontId="53" fillId="36" borderId="0"/>
    <xf numFmtId="177" fontId="53" fillId="42" borderId="0"/>
    <xf numFmtId="177" fontId="53" fillId="43" borderId="0"/>
    <xf numFmtId="0" fontId="53" fillId="44" borderId="0"/>
    <xf numFmtId="0" fontId="53" fillId="45" borderId="0"/>
    <xf numFmtId="0" fontId="54" fillId="46" borderId="0"/>
    <xf numFmtId="0" fontId="54" fillId="47" borderId="0" applyFont="0"/>
    <xf numFmtId="0" fontId="54" fillId="48" borderId="0"/>
    <xf numFmtId="43" fontId="4" fillId="0" borderId="0" applyFont="0" applyFill="0" applyBorder="0" applyAlignment="0" applyProtection="0"/>
    <xf numFmtId="0" fontId="3" fillId="0" borderId="0"/>
    <xf numFmtId="0" fontId="63" fillId="0" borderId="0"/>
    <xf numFmtId="43" fontId="3" fillId="0" borderId="0" applyFont="0" applyFill="0" applyBorder="0" applyAlignment="0" applyProtection="0"/>
    <xf numFmtId="0" fontId="3" fillId="0" borderId="0"/>
    <xf numFmtId="9" fontId="63" fillId="0" borderId="0" applyFont="0" applyFill="0" applyBorder="0" applyAlignment="0" applyProtection="0"/>
    <xf numFmtId="0" fontId="2" fillId="0" borderId="0"/>
    <xf numFmtId="0" fontId="1" fillId="0" borderId="0"/>
  </cellStyleXfs>
  <cellXfs count="545">
    <xf numFmtId="0" fontId="0" fillId="0" borderId="0" xfId="0"/>
    <xf numFmtId="9" fontId="38" fillId="0" borderId="0" xfId="187" applyFont="1" applyBorder="1" applyProtection="1"/>
    <xf numFmtId="1" fontId="39" fillId="50" borderId="0" xfId="215" applyNumberFormat="1" applyFont="1" applyFill="1" applyBorder="1" applyAlignment="1" applyProtection="1">
      <alignment horizontal="left"/>
      <protection locked="0"/>
    </xf>
    <xf numFmtId="169" fontId="35" fillId="0" borderId="0" xfId="215" applyNumberFormat="1" applyFont="1" applyProtection="1"/>
    <xf numFmtId="169" fontId="60" fillId="0" borderId="19" xfId="215" applyNumberFormat="1" applyFont="1" applyFill="1" applyBorder="1" applyAlignment="1" applyProtection="1">
      <alignment horizontal="left"/>
    </xf>
    <xf numFmtId="0" fontId="29" fillId="0" borderId="0" xfId="215" applyFont="1" applyProtection="1"/>
    <xf numFmtId="0" fontId="37" fillId="0" borderId="0" xfId="215" applyFont="1" applyAlignment="1" applyProtection="1">
      <alignment horizontal="left"/>
    </xf>
    <xf numFmtId="1" fontId="37" fillId="0" borderId="0" xfId="215" applyNumberFormat="1" applyFont="1" applyProtection="1"/>
    <xf numFmtId="0" fontId="35" fillId="0" borderId="0" xfId="215" applyFont="1" applyProtection="1"/>
    <xf numFmtId="1" fontId="15" fillId="0" borderId="19" xfId="215" applyNumberFormat="1" applyFont="1" applyBorder="1" applyAlignment="1" applyProtection="1">
      <alignment horizontal="centerContinuous"/>
    </xf>
    <xf numFmtId="1" fontId="15" fillId="0" borderId="14" xfId="215" applyNumberFormat="1" applyFont="1" applyBorder="1" applyAlignment="1" applyProtection="1">
      <alignment horizontal="centerContinuous"/>
    </xf>
    <xf numFmtId="0" fontId="37" fillId="0" borderId="19" xfId="215" applyFont="1" applyBorder="1" applyAlignment="1" applyProtection="1">
      <alignment horizontal="left"/>
    </xf>
    <xf numFmtId="169" fontId="35" fillId="0" borderId="16" xfId="215" applyNumberFormat="1" applyFont="1" applyBorder="1" applyProtection="1"/>
    <xf numFmtId="169" fontId="35" fillId="0" borderId="0" xfId="215" applyNumberFormat="1" applyFont="1" applyBorder="1" applyProtection="1"/>
    <xf numFmtId="0" fontId="35" fillId="0" borderId="31" xfId="215" applyFont="1" applyBorder="1" applyAlignment="1" applyProtection="1">
      <alignment horizontal="left"/>
    </xf>
    <xf numFmtId="169" fontId="35" fillId="0" borderId="32" xfId="215" applyNumberFormat="1" applyFont="1" applyBorder="1" applyProtection="1"/>
    <xf numFmtId="0" fontId="35" fillId="0" borderId="9" xfId="215" applyFont="1" applyBorder="1" applyAlignment="1" applyProtection="1">
      <alignment horizontal="left"/>
    </xf>
    <xf numFmtId="169" fontId="35" fillId="0" borderId="0" xfId="215" applyNumberFormat="1" applyFont="1" applyBorder="1" applyAlignment="1" applyProtection="1">
      <alignment horizontal="left"/>
    </xf>
    <xf numFmtId="169" fontId="37" fillId="0" borderId="16" xfId="215" applyNumberFormat="1" applyFont="1" applyBorder="1" applyProtection="1"/>
    <xf numFmtId="169" fontId="37" fillId="0" borderId="15" xfId="215" applyNumberFormat="1" applyFont="1" applyBorder="1" applyProtection="1"/>
    <xf numFmtId="169" fontId="35" fillId="0" borderId="15" xfId="215" applyNumberFormat="1" applyFont="1" applyBorder="1" applyProtection="1"/>
    <xf numFmtId="0" fontId="35" fillId="0" borderId="31" xfId="215" applyFont="1" applyFill="1" applyBorder="1" applyAlignment="1" applyProtection="1">
      <alignment horizontal="left"/>
    </xf>
    <xf numFmtId="169" fontId="37" fillId="0" borderId="33" xfId="215" applyNumberFormat="1" applyFont="1" applyBorder="1" applyProtection="1"/>
    <xf numFmtId="0" fontId="35" fillId="0" borderId="9" xfId="215" applyFont="1" applyFill="1" applyBorder="1" applyAlignment="1" applyProtection="1">
      <alignment horizontal="left"/>
    </xf>
    <xf numFmtId="169" fontId="37" fillId="0" borderId="11" xfId="215" applyNumberFormat="1" applyFont="1" applyBorder="1" applyProtection="1"/>
    <xf numFmtId="169" fontId="37" fillId="0" borderId="13" xfId="215" applyNumberFormat="1" applyFont="1" applyBorder="1" applyProtection="1"/>
    <xf numFmtId="0" fontId="37" fillId="0" borderId="31" xfId="215" applyFont="1" applyBorder="1" applyAlignment="1" applyProtection="1">
      <alignment horizontal="left"/>
    </xf>
    <xf numFmtId="169" fontId="35" fillId="0" borderId="33" xfId="215" applyNumberFormat="1" applyFont="1" applyBorder="1" applyProtection="1"/>
    <xf numFmtId="0" fontId="29" fillId="0" borderId="0" xfId="215" applyFont="1" applyFill="1" applyProtection="1"/>
    <xf numFmtId="0" fontId="37" fillId="0" borderId="0" xfId="215" applyFont="1" applyBorder="1" applyAlignment="1" applyProtection="1">
      <alignment horizontal="left"/>
    </xf>
    <xf numFmtId="169" fontId="37" fillId="0" borderId="0" xfId="215" applyNumberFormat="1" applyFont="1" applyBorder="1" applyProtection="1"/>
    <xf numFmtId="169" fontId="35" fillId="0" borderId="11" xfId="215" applyNumberFormat="1" applyFont="1" applyBorder="1" applyProtection="1"/>
    <xf numFmtId="169" fontId="35" fillId="0" borderId="11" xfId="215" applyNumberFormat="1" applyFont="1" applyBorder="1" applyAlignment="1" applyProtection="1">
      <alignment horizontal="left"/>
    </xf>
    <xf numFmtId="169" fontId="37" fillId="0" borderId="15" xfId="215" applyNumberFormat="1" applyFont="1" applyBorder="1" applyAlignment="1" applyProtection="1">
      <alignment horizontal="left"/>
    </xf>
    <xf numFmtId="169" fontId="37" fillId="0" borderId="33" xfId="215" applyNumberFormat="1" applyFont="1" applyBorder="1" applyAlignment="1" applyProtection="1">
      <alignment horizontal="left"/>
    </xf>
    <xf numFmtId="169" fontId="37" fillId="0" borderId="11" xfId="215" applyNumberFormat="1" applyFont="1" applyBorder="1" applyAlignment="1" applyProtection="1">
      <alignment horizontal="left"/>
    </xf>
    <xf numFmtId="169" fontId="37" fillId="0" borderId="16" xfId="215" applyNumberFormat="1" applyFont="1" applyBorder="1" applyAlignment="1" applyProtection="1">
      <alignment horizontal="left"/>
    </xf>
    <xf numFmtId="169" fontId="37" fillId="0" borderId="0" xfId="215" applyNumberFormat="1" applyFont="1" applyBorder="1" applyAlignment="1" applyProtection="1">
      <alignment horizontal="left"/>
    </xf>
    <xf numFmtId="0" fontId="29" fillId="0" borderId="59" xfId="215" applyFont="1" applyBorder="1" applyProtection="1"/>
    <xf numFmtId="0" fontId="29" fillId="0" borderId="17" xfId="215" applyFont="1" applyBorder="1" applyProtection="1"/>
    <xf numFmtId="0" fontId="29" fillId="0" borderId="0" xfId="215" applyFont="1" applyBorder="1" applyProtection="1"/>
    <xf numFmtId="0" fontId="29" fillId="0" borderId="33" xfId="215" applyFont="1" applyBorder="1" applyProtection="1"/>
    <xf numFmtId="0" fontId="29" fillId="0" borderId="11" xfId="215" applyFont="1" applyBorder="1" applyProtection="1"/>
    <xf numFmtId="0" fontId="29" fillId="0" borderId="16" xfId="215" applyFont="1" applyBorder="1" applyProtection="1"/>
    <xf numFmtId="0" fontId="29" fillId="0" borderId="15" xfId="215" applyFont="1" applyBorder="1" applyProtection="1"/>
    <xf numFmtId="0" fontId="37" fillId="0" borderId="0" xfId="215" applyFont="1" applyProtection="1"/>
    <xf numFmtId="1" fontId="37" fillId="0" borderId="31" xfId="215" applyNumberFormat="1" applyFont="1" applyBorder="1" applyAlignment="1" applyProtection="1">
      <alignment horizontal="centerContinuous"/>
    </xf>
    <xf numFmtId="1" fontId="37" fillId="0" borderId="18" xfId="215" applyNumberFormat="1" applyFont="1" applyBorder="1" applyAlignment="1" applyProtection="1">
      <alignment horizontal="centerContinuous"/>
    </xf>
    <xf numFmtId="169" fontId="35" fillId="0" borderId="33" xfId="215" quotePrefix="1" applyNumberFormat="1" applyFont="1" applyBorder="1" applyAlignment="1" applyProtection="1">
      <alignment horizontal="right"/>
    </xf>
    <xf numFmtId="0" fontId="61" fillId="0" borderId="0" xfId="215" applyFont="1" applyProtection="1"/>
    <xf numFmtId="169" fontId="35" fillId="0" borderId="11" xfId="215" quotePrefix="1" applyNumberFormat="1" applyFont="1" applyBorder="1" applyAlignment="1" applyProtection="1">
      <alignment horizontal="right"/>
    </xf>
    <xf numFmtId="0" fontId="35" fillId="0" borderId="9" xfId="215" applyFont="1" applyBorder="1" applyProtection="1"/>
    <xf numFmtId="0" fontId="35" fillId="0" borderId="59" xfId="215" applyFont="1" applyBorder="1" applyAlignment="1" applyProtection="1">
      <alignment horizontal="left"/>
    </xf>
    <xf numFmtId="169" fontId="35" fillId="0" borderId="13" xfId="215" applyNumberFormat="1" applyFont="1" applyBorder="1" applyProtection="1"/>
    <xf numFmtId="169" fontId="35" fillId="0" borderId="17" xfId="215" applyNumberFormat="1" applyFont="1" applyBorder="1" applyProtection="1"/>
    <xf numFmtId="0" fontId="35" fillId="0" borderId="31" xfId="215" quotePrefix="1" applyFont="1" applyBorder="1" applyAlignment="1" applyProtection="1">
      <alignment horizontal="left"/>
    </xf>
    <xf numFmtId="0" fontId="56" fillId="0" borderId="0" xfId="215" applyFont="1" applyProtection="1"/>
    <xf numFmtId="0" fontId="40" fillId="0" borderId="0" xfId="215" applyFont="1" applyProtection="1"/>
    <xf numFmtId="169" fontId="42" fillId="0" borderId="0" xfId="215" applyNumberFormat="1" applyFont="1" applyProtection="1"/>
    <xf numFmtId="0" fontId="35" fillId="0" borderId="0" xfId="215" applyFont="1" applyBorder="1" applyProtection="1"/>
    <xf numFmtId="169" fontId="37" fillId="0" borderId="0" xfId="215" applyNumberFormat="1" applyFont="1" applyBorder="1" applyAlignment="1" applyProtection="1">
      <alignment horizontal="centerContinuous"/>
    </xf>
    <xf numFmtId="0" fontId="35" fillId="0" borderId="0" xfId="215" applyFont="1" applyBorder="1" applyAlignment="1" applyProtection="1">
      <alignment horizontal="centerContinuous"/>
    </xf>
    <xf numFmtId="0" fontId="37" fillId="0" borderId="0" xfId="215" applyFont="1" applyBorder="1" applyAlignment="1" applyProtection="1">
      <alignment horizontal="centerContinuous"/>
    </xf>
    <xf numFmtId="169" fontId="38" fillId="0" borderId="0" xfId="215" applyNumberFormat="1" applyFont="1" applyBorder="1" applyProtection="1"/>
    <xf numFmtId="169" fontId="36" fillId="0" borderId="0" xfId="215" applyNumberFormat="1" applyFont="1" applyBorder="1" applyAlignment="1" applyProtection="1">
      <alignment horizontal="center"/>
    </xf>
    <xf numFmtId="169" fontId="38" fillId="0" borderId="0" xfId="215" applyNumberFormat="1" applyFont="1" applyBorder="1" applyAlignment="1" applyProtection="1">
      <alignment horizontal="left"/>
    </xf>
    <xf numFmtId="37" fontId="38" fillId="0" borderId="0" xfId="215" applyNumberFormat="1" applyFont="1" applyBorder="1" applyAlignment="1" applyProtection="1">
      <alignment horizontal="center"/>
    </xf>
    <xf numFmtId="37" fontId="41" fillId="0" borderId="0" xfId="215" applyNumberFormat="1" applyFont="1" applyBorder="1" applyAlignment="1" applyProtection="1">
      <alignment horizontal="center"/>
    </xf>
    <xf numFmtId="169" fontId="41" fillId="0" borderId="0" xfId="215" applyNumberFormat="1" applyFont="1" applyBorder="1" applyProtection="1"/>
    <xf numFmtId="0" fontId="41" fillId="0" borderId="0" xfId="215" applyFont="1" applyBorder="1" applyProtection="1"/>
    <xf numFmtId="169" fontId="41" fillId="0" borderId="0" xfId="215" applyNumberFormat="1" applyFont="1" applyProtection="1"/>
    <xf numFmtId="37" fontId="42" fillId="0" borderId="0" xfId="215" applyNumberFormat="1" applyFont="1" applyBorder="1" applyAlignment="1" applyProtection="1">
      <alignment horizontal="center"/>
    </xf>
    <xf numFmtId="169" fontId="42" fillId="0" borderId="0" xfId="215" applyNumberFormat="1" applyFont="1" applyBorder="1" applyProtection="1"/>
    <xf numFmtId="0" fontId="42" fillId="0" borderId="0" xfId="215" applyFont="1" applyBorder="1" applyProtection="1"/>
    <xf numFmtId="0" fontId="58" fillId="0" borderId="0" xfId="215" applyFont="1" applyProtection="1"/>
    <xf numFmtId="0" fontId="42" fillId="0" borderId="0" xfId="215" applyFont="1" applyProtection="1"/>
    <xf numFmtId="0" fontId="57" fillId="0" borderId="0" xfId="215" applyFont="1" applyProtection="1"/>
    <xf numFmtId="0" fontId="41" fillId="0" borderId="0" xfId="215" applyFont="1" applyProtection="1"/>
    <xf numFmtId="1" fontId="41" fillId="0" borderId="0" xfId="215" applyNumberFormat="1" applyFont="1" applyAlignment="1" applyProtection="1">
      <alignment horizontal="center"/>
    </xf>
    <xf numFmtId="0" fontId="15" fillId="0" borderId="0" xfId="215" applyFont="1" applyFill="1" applyProtection="1"/>
    <xf numFmtId="169" fontId="15" fillId="0" borderId="0" xfId="215" applyNumberFormat="1" applyFont="1" applyFill="1" applyProtection="1"/>
    <xf numFmtId="39" fontId="41" fillId="0" borderId="0" xfId="215" applyNumberFormat="1" applyFont="1" applyProtection="1"/>
    <xf numFmtId="0" fontId="15" fillId="0" borderId="0" xfId="215" applyFont="1" applyProtection="1"/>
    <xf numFmtId="169" fontId="15" fillId="0" borderId="0" xfId="215" applyNumberFormat="1" applyFont="1" applyProtection="1"/>
    <xf numFmtId="37" fontId="15" fillId="0" borderId="0" xfId="215" applyNumberFormat="1" applyFont="1" applyAlignment="1" applyProtection="1">
      <alignment horizontal="center"/>
    </xf>
    <xf numFmtId="169" fontId="40" fillId="0" borderId="0" xfId="215" applyNumberFormat="1" applyFont="1" applyProtection="1"/>
    <xf numFmtId="169" fontId="29" fillId="0" borderId="0" xfId="215" applyNumberFormat="1" applyFont="1" applyProtection="1"/>
    <xf numFmtId="0" fontId="37" fillId="0" borderId="14" xfId="215" applyFont="1" applyBorder="1" applyAlignment="1" applyProtection="1">
      <alignment horizontal="center" vertical="center" wrapText="1"/>
    </xf>
    <xf numFmtId="0" fontId="37" fillId="0" borderId="16" xfId="215" applyFont="1" applyBorder="1" applyAlignment="1" applyProtection="1">
      <alignment horizontal="center" vertical="center" wrapText="1"/>
    </xf>
    <xf numFmtId="169" fontId="37" fillId="0" borderId="16" xfId="215" applyNumberFormat="1" applyFont="1" applyBorder="1" applyAlignment="1" applyProtection="1">
      <alignment horizontal="center" vertical="center" wrapText="1"/>
    </xf>
    <xf numFmtId="10" fontId="40" fillId="0" borderId="0" xfId="215" applyNumberFormat="1" applyFont="1" applyFill="1" applyBorder="1" applyProtection="1"/>
    <xf numFmtId="169" fontId="35" fillId="0" borderId="0" xfId="215" applyNumberFormat="1" applyFont="1" applyFill="1" applyBorder="1" applyProtection="1"/>
    <xf numFmtId="1" fontId="35" fillId="0" borderId="0" xfId="215" applyNumberFormat="1" applyFont="1" applyFill="1" applyBorder="1" applyAlignment="1" applyProtection="1">
      <alignment horizontal="centerContinuous"/>
    </xf>
    <xf numFmtId="0" fontId="62" fillId="50" borderId="14" xfId="215" applyNumberFormat="1" applyFont="1" applyFill="1" applyBorder="1" applyAlignment="1" applyProtection="1">
      <alignment horizontal="center"/>
      <protection locked="0"/>
    </xf>
    <xf numFmtId="169" fontId="35" fillId="50" borderId="16" xfId="215" applyNumberFormat="1" applyFont="1" applyFill="1" applyBorder="1" applyProtection="1">
      <protection locked="0"/>
    </xf>
    <xf numFmtId="0" fontId="64" fillId="50" borderId="9" xfId="215" applyFont="1" applyFill="1" applyBorder="1" applyAlignment="1" applyProtection="1">
      <alignment horizontal="left"/>
      <protection locked="0"/>
    </xf>
    <xf numFmtId="0" fontId="37" fillId="50" borderId="9" xfId="215" applyFont="1" applyFill="1" applyBorder="1" applyAlignment="1" applyProtection="1">
      <alignment horizontal="left"/>
      <protection locked="0"/>
    </xf>
    <xf numFmtId="0" fontId="2" fillId="0" borderId="0" xfId="215" applyProtection="1"/>
    <xf numFmtId="169" fontId="64" fillId="50" borderId="33" xfId="215" applyNumberFormat="1" applyFont="1" applyFill="1" applyBorder="1" applyProtection="1">
      <protection locked="0"/>
    </xf>
    <xf numFmtId="169" fontId="64" fillId="50" borderId="11" xfId="215" applyNumberFormat="1" applyFont="1" applyFill="1" applyBorder="1" applyProtection="1">
      <protection locked="0"/>
    </xf>
    <xf numFmtId="169" fontId="64" fillId="50" borderId="13" xfId="215" applyNumberFormat="1" applyFont="1" applyFill="1" applyBorder="1" applyProtection="1">
      <protection locked="0"/>
    </xf>
    <xf numFmtId="169" fontId="40" fillId="0" borderId="0" xfId="215" applyNumberFormat="1" applyFont="1" applyFill="1" applyBorder="1" applyAlignment="1" applyProtection="1">
      <alignment horizontal="center"/>
    </xf>
    <xf numFmtId="0" fontId="14" fillId="0" borderId="0" xfId="0" applyFont="1" applyAlignment="1" applyProtection="1"/>
    <xf numFmtId="0" fontId="13" fillId="0" borderId="0" xfId="0" applyFont="1" applyFill="1" applyAlignment="1" applyProtection="1"/>
    <xf numFmtId="43" fontId="7" fillId="0" borderId="0" xfId="37" applyFont="1" applyProtection="1"/>
    <xf numFmtId="43" fontId="7" fillId="0" borderId="0" xfId="37" applyFont="1" applyFill="1" applyProtection="1"/>
    <xf numFmtId="0" fontId="7" fillId="0" borderId="0" xfId="0" applyFont="1" applyFill="1" applyProtection="1"/>
    <xf numFmtId="43" fontId="7" fillId="0" borderId="0" xfId="37" applyFont="1" applyFill="1" applyAlignment="1" applyProtection="1">
      <alignment horizontal="center"/>
    </xf>
    <xf numFmtId="43" fontId="8" fillId="0" borderId="0" xfId="37" applyFont="1" applyAlignment="1" applyProtection="1">
      <alignment horizontal="center"/>
    </xf>
    <xf numFmtId="43" fontId="7" fillId="0" borderId="0" xfId="37" applyFont="1" applyAlignment="1" applyProtection="1">
      <alignment horizontal="center"/>
    </xf>
    <xf numFmtId="43" fontId="8" fillId="0" borderId="0" xfId="37" applyFont="1" applyFill="1" applyAlignment="1" applyProtection="1">
      <alignment horizontal="left"/>
    </xf>
    <xf numFmtId="10" fontId="7" fillId="0" borderId="0" xfId="67" applyNumberFormat="1" applyFont="1" applyFill="1" applyAlignment="1" applyProtection="1">
      <alignment horizontal="right"/>
    </xf>
    <xf numFmtId="43" fontId="7" fillId="0" borderId="9" xfId="37" applyFont="1" applyBorder="1" applyProtection="1"/>
    <xf numFmtId="10" fontId="8" fillId="0" borderId="18" xfId="37" applyNumberFormat="1" applyFont="1" applyBorder="1" applyAlignment="1" applyProtection="1">
      <alignment horizontal="center" wrapText="1"/>
    </xf>
    <xf numFmtId="43" fontId="8" fillId="0" borderId="18" xfId="37" applyFont="1" applyBorder="1" applyAlignment="1" applyProtection="1">
      <alignment horizontal="center" wrapText="1"/>
    </xf>
    <xf numFmtId="43" fontId="9" fillId="0" borderId="9" xfId="37" applyFont="1" applyBorder="1" applyProtection="1"/>
    <xf numFmtId="43" fontId="7" fillId="0" borderId="10" xfId="37" applyFont="1" applyBorder="1" applyProtection="1"/>
    <xf numFmtId="43" fontId="7" fillId="0" borderId="12" xfId="37" applyFont="1" applyBorder="1" applyProtection="1"/>
    <xf numFmtId="43" fontId="8" fillId="0" borderId="0" xfId="37" applyFont="1" applyProtection="1"/>
    <xf numFmtId="168" fontId="34" fillId="33" borderId="14" xfId="37" applyNumberFormat="1" applyFont="1" applyFill="1" applyBorder="1" applyAlignment="1" applyProtection="1">
      <alignment horizontal="center" wrapText="1"/>
    </xf>
    <xf numFmtId="43" fontId="34" fillId="33" borderId="14" xfId="37" applyFont="1" applyFill="1" applyBorder="1" applyAlignment="1" applyProtection="1">
      <alignment horizontal="center" wrapText="1"/>
    </xf>
    <xf numFmtId="0" fontId="7" fillId="0" borderId="14" xfId="0" applyFont="1" applyBorder="1" applyProtection="1"/>
    <xf numFmtId="44" fontId="7" fillId="0" borderId="14" xfId="41" applyFont="1" applyBorder="1" applyProtection="1"/>
    <xf numFmtId="0" fontId="7" fillId="0" borderId="0" xfId="0" applyFont="1" applyBorder="1" applyProtection="1"/>
    <xf numFmtId="43" fontId="7" fillId="0" borderId="0" xfId="37" applyFont="1" applyBorder="1" applyProtection="1"/>
    <xf numFmtId="43" fontId="8" fillId="0" borderId="0" xfId="37" applyFont="1" applyBorder="1" applyProtection="1"/>
    <xf numFmtId="2" fontId="13" fillId="0" borderId="0" xfId="0" applyNumberFormat="1" applyFont="1" applyProtection="1"/>
    <xf numFmtId="2" fontId="34" fillId="33" borderId="14" xfId="0" applyNumberFormat="1" applyFont="1" applyFill="1" applyBorder="1" applyAlignment="1" applyProtection="1">
      <alignment horizontal="right"/>
    </xf>
    <xf numFmtId="168" fontId="34" fillId="33" borderId="14" xfId="37" applyNumberFormat="1" applyFont="1" applyFill="1" applyBorder="1" applyAlignment="1" applyProtection="1">
      <alignment wrapText="1"/>
    </xf>
    <xf numFmtId="168" fontId="34" fillId="33" borderId="14" xfId="37" applyNumberFormat="1" applyFont="1" applyFill="1" applyBorder="1" applyAlignment="1" applyProtection="1">
      <alignment horizontal="center"/>
    </xf>
    <xf numFmtId="43" fontId="34" fillId="33" borderId="14" xfId="37" applyFont="1" applyFill="1" applyBorder="1" applyAlignment="1" applyProtection="1">
      <alignment horizontal="center"/>
    </xf>
    <xf numFmtId="2" fontId="13" fillId="0" borderId="14" xfId="0" applyNumberFormat="1" applyFont="1" applyBorder="1" applyProtection="1"/>
    <xf numFmtId="2" fontId="8" fillId="49" borderId="14" xfId="0" applyNumberFormat="1" applyFont="1" applyFill="1" applyBorder="1" applyProtection="1"/>
    <xf numFmtId="2" fontId="7" fillId="0" borderId="14" xfId="0" applyNumberFormat="1" applyFont="1" applyBorder="1" applyProtection="1"/>
    <xf numFmtId="2" fontId="34" fillId="33" borderId="14" xfId="0" applyNumberFormat="1" applyFont="1" applyFill="1" applyBorder="1" applyProtection="1"/>
    <xf numFmtId="43" fontId="8" fillId="0" borderId="0" xfId="37" applyFont="1" applyFill="1" applyProtection="1"/>
    <xf numFmtId="0" fontId="8" fillId="0" borderId="0" xfId="0" applyFont="1" applyFill="1" applyProtection="1"/>
    <xf numFmtId="2" fontId="7" fillId="0" borderId="19" xfId="0" applyNumberFormat="1" applyFont="1" applyBorder="1" applyProtection="1"/>
    <xf numFmtId="43" fontId="13" fillId="0" borderId="0" xfId="37" applyFont="1" applyFill="1" applyProtection="1"/>
    <xf numFmtId="0" fontId="13" fillId="0" borderId="0" xfId="0" applyFont="1" applyFill="1" applyProtection="1"/>
    <xf numFmtId="2" fontId="7" fillId="0" borderId="19" xfId="0" applyNumberFormat="1" applyFont="1" applyFill="1" applyBorder="1" applyProtection="1"/>
    <xf numFmtId="2" fontId="7" fillId="0" borderId="14" xfId="0" applyNumberFormat="1" applyFont="1" applyFill="1" applyBorder="1" applyAlignment="1" applyProtection="1">
      <alignment wrapText="1"/>
    </xf>
    <xf numFmtId="0" fontId="0" fillId="0" borderId="0" xfId="0" applyProtection="1"/>
    <xf numFmtId="2" fontId="9" fillId="0" borderId="14" xfId="0" applyNumberFormat="1" applyFont="1" applyBorder="1" applyProtection="1"/>
    <xf numFmtId="0" fontId="7" fillId="0" borderId="0" xfId="0" applyFont="1" applyProtection="1"/>
    <xf numFmtId="0" fontId="8" fillId="0" borderId="0" xfId="0" applyFont="1" applyProtection="1"/>
    <xf numFmtId="0" fontId="8" fillId="0" borderId="38" xfId="0" applyFont="1" applyBorder="1" applyProtection="1"/>
    <xf numFmtId="0" fontId="8" fillId="0" borderId="37" xfId="0" applyFont="1" applyBorder="1" applyProtection="1"/>
    <xf numFmtId="10" fontId="8" fillId="0" borderId="38" xfId="67" applyNumberFormat="1" applyFont="1" applyBorder="1" applyAlignment="1" applyProtection="1">
      <alignment horizontal="center"/>
    </xf>
    <xf numFmtId="10" fontId="8" fillId="0" borderId="53" xfId="67" applyNumberFormat="1" applyFont="1" applyBorder="1" applyAlignment="1" applyProtection="1">
      <alignment horizontal="center"/>
    </xf>
    <xf numFmtId="8" fontId="8" fillId="0" borderId="53" xfId="37" applyNumberFormat="1" applyFont="1" applyFill="1" applyBorder="1" applyAlignment="1" applyProtection="1">
      <alignment horizontal="center"/>
    </xf>
    <xf numFmtId="43" fontId="7" fillId="0" borderId="0" xfId="37" applyNumberFormat="1" applyFont="1" applyProtection="1"/>
    <xf numFmtId="43" fontId="8" fillId="0" borderId="53" xfId="37" applyFont="1" applyFill="1" applyBorder="1" applyAlignment="1" applyProtection="1">
      <alignment horizontal="center"/>
    </xf>
    <xf numFmtId="10" fontId="8" fillId="0" borderId="53" xfId="67" applyNumberFormat="1" applyFont="1" applyFill="1" applyBorder="1" applyAlignment="1" applyProtection="1">
      <alignment horizontal="center"/>
    </xf>
    <xf numFmtId="8" fontId="8" fillId="0" borderId="0" xfId="37" applyNumberFormat="1" applyFont="1" applyProtection="1"/>
    <xf numFmtId="0" fontId="7" fillId="0" borderId="48" xfId="0" applyFont="1" applyBorder="1" applyProtection="1"/>
    <xf numFmtId="0" fontId="7" fillId="0" borderId="39" xfId="0" applyFont="1" applyBorder="1" applyProtection="1"/>
    <xf numFmtId="8" fontId="7" fillId="0" borderId="0" xfId="37" applyNumberFormat="1" applyFont="1" applyProtection="1"/>
    <xf numFmtId="0" fontId="9" fillId="30" borderId="14" xfId="0" applyFont="1" applyFill="1" applyBorder="1" applyAlignment="1" applyProtection="1">
      <alignment horizontal="left" vertical="center" wrapText="1"/>
      <protection locked="0"/>
    </xf>
    <xf numFmtId="40" fontId="9" fillId="30" borderId="14" xfId="0" applyNumberFormat="1" applyFont="1" applyFill="1" applyBorder="1" applyAlignment="1" applyProtection="1">
      <alignment vertical="center"/>
      <protection locked="0"/>
    </xf>
    <xf numFmtId="0" fontId="9" fillId="30" borderId="14" xfId="0" applyNumberFormat="1" applyFont="1" applyFill="1" applyBorder="1" applyAlignment="1" applyProtection="1">
      <alignment vertical="top" wrapText="1"/>
      <protection locked="0"/>
    </xf>
    <xf numFmtId="0" fontId="9" fillId="31" borderId="21" xfId="0" applyFont="1" applyFill="1" applyBorder="1" applyAlignment="1" applyProtection="1">
      <alignment vertical="center"/>
      <protection locked="0"/>
    </xf>
    <xf numFmtId="0" fontId="9" fillId="31" borderId="21" xfId="0" applyFont="1" applyFill="1" applyBorder="1" applyAlignment="1" applyProtection="1">
      <alignment horizontal="center" vertical="center" wrapText="1"/>
      <protection locked="0"/>
    </xf>
    <xf numFmtId="40" fontId="9" fillId="31" borderId="21" xfId="0" applyNumberFormat="1" applyFont="1" applyFill="1" applyBorder="1" applyAlignment="1" applyProtection="1">
      <alignment vertical="center" wrapText="1"/>
      <protection locked="0"/>
    </xf>
    <xf numFmtId="0" fontId="9" fillId="31" borderId="21" xfId="0" applyFont="1" applyFill="1" applyBorder="1" applyAlignment="1" applyProtection="1">
      <alignment vertical="center" wrapText="1"/>
      <protection locked="0"/>
    </xf>
    <xf numFmtId="40" fontId="9" fillId="31" borderId="21" xfId="0" applyNumberFormat="1" applyFont="1" applyFill="1" applyBorder="1" applyAlignment="1" applyProtection="1">
      <alignment horizontal="center" vertical="center" wrapText="1"/>
      <protection locked="0"/>
    </xf>
    <xf numFmtId="3" fontId="9" fillId="31" borderId="21" xfId="0" applyNumberFormat="1" applyFont="1" applyFill="1" applyBorder="1" applyAlignment="1" applyProtection="1">
      <alignment vertical="center" wrapText="1"/>
      <protection locked="0"/>
    </xf>
    <xf numFmtId="40" fontId="9" fillId="31" borderId="56" xfId="0" applyNumberFormat="1" applyFont="1" applyFill="1" applyBorder="1" applyAlignment="1" applyProtection="1">
      <alignment horizontal="center" vertical="center" wrapText="1"/>
      <protection locked="0"/>
    </xf>
    <xf numFmtId="40" fontId="9" fillId="31" borderId="54" xfId="0" applyNumberFormat="1" applyFont="1" applyFill="1" applyBorder="1" applyAlignment="1" applyProtection="1">
      <alignment vertical="center" wrapText="1"/>
      <protection locked="0"/>
    </xf>
    <xf numFmtId="40" fontId="9" fillId="31" borderId="14" xfId="0" applyNumberFormat="1" applyFont="1" applyFill="1" applyBorder="1" applyAlignment="1" applyProtection="1">
      <alignment horizontal="center" vertical="center" wrapText="1"/>
      <protection locked="0"/>
    </xf>
    <xf numFmtId="40" fontId="9" fillId="31" borderId="55" xfId="0" applyNumberFormat="1" applyFont="1" applyFill="1" applyBorder="1" applyAlignment="1" applyProtection="1">
      <alignment vertical="center" wrapText="1"/>
      <protection locked="0"/>
    </xf>
    <xf numFmtId="40" fontId="9" fillId="31" borderId="21" xfId="0" applyNumberFormat="1" applyFont="1" applyFill="1" applyBorder="1" applyAlignment="1" applyProtection="1">
      <alignment vertical="center"/>
      <protection locked="0"/>
    </xf>
    <xf numFmtId="4" fontId="9" fillId="30" borderId="14" xfId="0" applyNumberFormat="1" applyFont="1" applyFill="1" applyBorder="1" applyAlignment="1" applyProtection="1">
      <alignment vertical="top" wrapText="1"/>
      <protection locked="0"/>
    </xf>
    <xf numFmtId="0" fontId="9" fillId="31" borderId="14" xfId="0" applyFont="1" applyFill="1" applyBorder="1" applyAlignment="1" applyProtection="1">
      <alignment vertical="center"/>
      <protection locked="0"/>
    </xf>
    <xf numFmtId="38" fontId="10" fillId="30" borderId="15" xfId="37" applyNumberFormat="1" applyFont="1" applyFill="1" applyBorder="1" applyAlignment="1" applyProtection="1">
      <alignment vertical="center"/>
      <protection locked="0"/>
    </xf>
    <xf numFmtId="0" fontId="10" fillId="23" borderId="0" xfId="0" applyFont="1" applyFill="1" applyBorder="1" applyAlignment="1" applyProtection="1">
      <alignment horizontal="left" vertical="center"/>
    </xf>
    <xf numFmtId="0" fontId="9" fillId="23" borderId="0" xfId="0" applyFont="1" applyFill="1" applyBorder="1" applyAlignment="1" applyProtection="1">
      <alignment horizontal="center" vertical="center" wrapText="1"/>
    </xf>
    <xf numFmtId="38" fontId="9" fillId="23" borderId="0" xfId="0" applyNumberFormat="1" applyFont="1" applyFill="1" applyBorder="1" applyAlignment="1" applyProtection="1">
      <alignment horizontal="center" vertical="center" wrapText="1"/>
    </xf>
    <xf numFmtId="0" fontId="9" fillId="23" borderId="0" xfId="0" applyNumberFormat="1" applyFont="1" applyFill="1" applyBorder="1" applyAlignment="1" applyProtection="1">
      <alignment vertical="top" wrapText="1"/>
    </xf>
    <xf numFmtId="40" fontId="9" fillId="23" borderId="0" xfId="0" applyNumberFormat="1" applyFont="1" applyFill="1" applyBorder="1" applyAlignment="1" applyProtection="1">
      <alignment vertical="center" wrapText="1"/>
    </xf>
    <xf numFmtId="40" fontId="10" fillId="23" borderId="0" xfId="0" applyNumberFormat="1" applyFont="1" applyFill="1" applyBorder="1" applyAlignment="1" applyProtection="1">
      <alignment vertical="center" wrapText="1"/>
    </xf>
    <xf numFmtId="0" fontId="9" fillId="28" borderId="0" xfId="0" applyFont="1" applyFill="1" applyBorder="1" applyAlignment="1" applyProtection="1">
      <alignment horizontal="center" vertical="center" wrapText="1"/>
    </xf>
    <xf numFmtId="0" fontId="10" fillId="23" borderId="0" xfId="0" applyFont="1" applyFill="1" applyBorder="1" applyAlignment="1" applyProtection="1">
      <alignment horizontal="center" vertical="center" wrapText="1"/>
    </xf>
    <xf numFmtId="0" fontId="9" fillId="23" borderId="0" xfId="0" applyFont="1" applyFill="1" applyBorder="1" applyAlignment="1" applyProtection="1">
      <alignment horizontal="left" vertical="center" wrapText="1"/>
    </xf>
    <xf numFmtId="38" fontId="9" fillId="28" borderId="0" xfId="0" applyNumberFormat="1" applyFont="1" applyFill="1" applyBorder="1" applyAlignment="1" applyProtection="1">
      <alignment horizontal="center" vertical="center" wrapText="1"/>
    </xf>
    <xf numFmtId="0" fontId="9" fillId="28" borderId="0" xfId="0" applyNumberFormat="1" applyFont="1" applyFill="1" applyBorder="1" applyAlignment="1" applyProtection="1">
      <alignment vertical="top" wrapText="1"/>
    </xf>
    <xf numFmtId="40" fontId="9" fillId="28" borderId="0" xfId="0" applyNumberFormat="1" applyFont="1" applyFill="1" applyBorder="1" applyAlignment="1" applyProtection="1">
      <alignment vertical="center" wrapText="1"/>
    </xf>
    <xf numFmtId="0" fontId="14" fillId="28" borderId="0" xfId="0" applyFont="1" applyFill="1" applyAlignment="1" applyProtection="1"/>
    <xf numFmtId="0" fontId="13" fillId="28" borderId="0" xfId="0" applyFont="1" applyFill="1" applyAlignment="1" applyProtection="1"/>
    <xf numFmtId="43" fontId="7" fillId="28" borderId="0" xfId="37" applyFont="1" applyFill="1" applyProtection="1"/>
    <xf numFmtId="0" fontId="0" fillId="28" borderId="0" xfId="0" applyFill="1" applyProtection="1"/>
    <xf numFmtId="0" fontId="10" fillId="23" borderId="0" xfId="0" applyFont="1" applyFill="1" applyBorder="1" applyAlignment="1" applyProtection="1">
      <alignment horizontal="centerContinuous" vertical="center"/>
    </xf>
    <xf numFmtId="38" fontId="10" fillId="23" borderId="0" xfId="0" applyNumberFormat="1" applyFont="1" applyFill="1" applyBorder="1" applyAlignment="1" applyProtection="1">
      <alignment horizontal="centerContinuous" vertical="center"/>
    </xf>
    <xf numFmtId="0" fontId="10" fillId="23" borderId="0" xfId="0" applyNumberFormat="1" applyFont="1" applyFill="1" applyBorder="1" applyAlignment="1" applyProtection="1">
      <alignment horizontal="centerContinuous" vertical="top"/>
    </xf>
    <xf numFmtId="40" fontId="10" fillId="23" borderId="0" xfId="0" applyNumberFormat="1" applyFont="1" applyFill="1" applyBorder="1" applyAlignment="1" applyProtection="1">
      <alignment horizontal="centerContinuous" vertical="center"/>
    </xf>
    <xf numFmtId="0" fontId="9" fillId="28" borderId="0" xfId="0" applyFont="1" applyFill="1" applyBorder="1" applyAlignment="1" applyProtection="1">
      <alignment horizontal="center" vertical="center"/>
    </xf>
    <xf numFmtId="0" fontId="9" fillId="23" borderId="17" xfId="0" applyFont="1" applyFill="1" applyBorder="1" applyAlignment="1" applyProtection="1">
      <alignment horizontal="centerContinuous" vertical="center" wrapText="1"/>
    </xf>
    <xf numFmtId="0" fontId="9" fillId="23" borderId="0" xfId="0" applyFont="1" applyFill="1" applyBorder="1" applyAlignment="1" applyProtection="1">
      <alignment horizontal="centerContinuous" vertical="center" wrapText="1"/>
    </xf>
    <xf numFmtId="38" fontId="9" fillId="23" borderId="0" xfId="0" applyNumberFormat="1" applyFont="1" applyFill="1" applyBorder="1" applyAlignment="1" applyProtection="1">
      <alignment horizontal="centerContinuous" vertical="center" wrapText="1"/>
    </xf>
    <xf numFmtId="0" fontId="9" fillId="23" borderId="17" xfId="0" applyFont="1" applyFill="1" applyBorder="1" applyAlignment="1" applyProtection="1">
      <alignment vertical="center"/>
    </xf>
    <xf numFmtId="49" fontId="10" fillId="28" borderId="14" xfId="0" applyNumberFormat="1" applyFont="1" applyFill="1" applyBorder="1" applyAlignment="1" applyProtection="1">
      <alignment horizontal="center" vertical="center" wrapText="1"/>
    </xf>
    <xf numFmtId="0" fontId="9" fillId="28" borderId="14" xfId="0" applyFont="1" applyFill="1" applyBorder="1" applyAlignment="1" applyProtection="1">
      <alignment horizontal="center" vertical="center" wrapText="1"/>
    </xf>
    <xf numFmtId="0" fontId="9" fillId="28" borderId="14" xfId="0" applyNumberFormat="1" applyFont="1" applyFill="1" applyBorder="1" applyAlignment="1" applyProtection="1">
      <alignment vertical="top" wrapText="1"/>
    </xf>
    <xf numFmtId="40" fontId="10" fillId="28" borderId="14" xfId="37" applyNumberFormat="1" applyFont="1" applyFill="1" applyBorder="1" applyAlignment="1" applyProtection="1">
      <alignment vertical="center" wrapText="1"/>
    </xf>
    <xf numFmtId="49" fontId="10" fillId="28" borderId="18" xfId="0" applyNumberFormat="1" applyFont="1" applyFill="1" applyBorder="1" applyAlignment="1" applyProtection="1">
      <alignment horizontal="center" vertical="center" wrapText="1"/>
    </xf>
    <xf numFmtId="0" fontId="9" fillId="28" borderId="14" xfId="0" applyFont="1" applyFill="1" applyBorder="1" applyAlignment="1" applyProtection="1">
      <alignment horizontal="left" vertical="center" wrapText="1"/>
    </xf>
    <xf numFmtId="40" fontId="9" fillId="28" borderId="14" xfId="37" applyNumberFormat="1" applyFont="1" applyFill="1" applyBorder="1" applyAlignment="1" applyProtection="1">
      <alignment vertical="center"/>
    </xf>
    <xf numFmtId="40" fontId="9" fillId="28" borderId="14" xfId="0" applyNumberFormat="1" applyFont="1" applyFill="1" applyBorder="1" applyAlignment="1" applyProtection="1">
      <alignment vertical="center"/>
    </xf>
    <xf numFmtId="49" fontId="10" fillId="32" borderId="14" xfId="0" applyNumberFormat="1" applyFont="1" applyFill="1" applyBorder="1" applyAlignment="1" applyProtection="1">
      <alignment vertical="center" wrapText="1"/>
    </xf>
    <xf numFmtId="0" fontId="10" fillId="32" borderId="19" xfId="0" applyFont="1" applyFill="1" applyBorder="1" applyAlignment="1" applyProtection="1">
      <alignment horizontal="left" vertical="center" wrapText="1"/>
    </xf>
    <xf numFmtId="0" fontId="10" fillId="32" borderId="15" xfId="0" applyFont="1" applyFill="1" applyBorder="1" applyAlignment="1" applyProtection="1">
      <alignment horizontal="center" vertical="center" wrapText="1"/>
    </xf>
    <xf numFmtId="40" fontId="10" fillId="32" borderId="15" xfId="0" applyNumberFormat="1" applyFont="1" applyFill="1" applyBorder="1" applyAlignment="1" applyProtection="1">
      <alignment vertical="center"/>
    </xf>
    <xf numFmtId="40" fontId="10" fillId="32" borderId="16" xfId="0" applyNumberFormat="1" applyFont="1" applyFill="1" applyBorder="1" applyAlignment="1" applyProtection="1">
      <alignment vertical="center"/>
    </xf>
    <xf numFmtId="0" fontId="10" fillId="32" borderId="14" xfId="0" applyNumberFormat="1" applyFont="1" applyFill="1" applyBorder="1" applyAlignment="1" applyProtection="1">
      <alignment vertical="top" wrapText="1"/>
    </xf>
    <xf numFmtId="40" fontId="10" fillId="32" borderId="14" xfId="37" applyNumberFormat="1" applyFont="1" applyFill="1" applyBorder="1" applyAlignment="1" applyProtection="1">
      <alignment vertical="center" wrapText="1"/>
    </xf>
    <xf numFmtId="49" fontId="10" fillId="0" borderId="19" xfId="0" applyNumberFormat="1" applyFont="1" applyFill="1" applyBorder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left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40" fontId="9" fillId="0" borderId="15" xfId="0" applyNumberFormat="1" applyFont="1" applyFill="1" applyBorder="1" applyAlignment="1" applyProtection="1">
      <alignment vertical="center"/>
    </xf>
    <xf numFmtId="0" fontId="9" fillId="0" borderId="15" xfId="0" applyNumberFormat="1" applyFont="1" applyFill="1" applyBorder="1" applyAlignment="1" applyProtection="1">
      <alignment vertical="top" wrapText="1"/>
    </xf>
    <xf numFmtId="40" fontId="10" fillId="0" borderId="15" xfId="37" applyNumberFormat="1" applyFont="1" applyFill="1" applyBorder="1" applyAlignment="1" applyProtection="1">
      <alignment vertical="center" wrapText="1"/>
    </xf>
    <xf numFmtId="40" fontId="10" fillId="0" borderId="16" xfId="37" applyNumberFormat="1" applyFont="1" applyFill="1" applyBorder="1" applyAlignment="1" applyProtection="1">
      <alignment vertical="center" wrapText="1"/>
    </xf>
    <xf numFmtId="0" fontId="10" fillId="28" borderId="0" xfId="0" applyFont="1" applyFill="1" applyBorder="1" applyAlignment="1" applyProtection="1">
      <alignment horizontal="center" vertical="center" wrapText="1"/>
    </xf>
    <xf numFmtId="0" fontId="9" fillId="28" borderId="0" xfId="0" applyFont="1" applyFill="1" applyBorder="1" applyAlignment="1" applyProtection="1">
      <alignment vertical="center"/>
    </xf>
    <xf numFmtId="0" fontId="9" fillId="0" borderId="14" xfId="0" applyNumberFormat="1" applyFont="1" applyFill="1" applyBorder="1" applyAlignment="1" applyProtection="1">
      <alignment vertical="top" wrapText="1"/>
    </xf>
    <xf numFmtId="4" fontId="9" fillId="28" borderId="14" xfId="0" applyNumberFormat="1" applyFont="1" applyFill="1" applyBorder="1" applyAlignment="1" applyProtection="1">
      <alignment vertical="top" wrapText="1"/>
    </xf>
    <xf numFmtId="43" fontId="9" fillId="28" borderId="14" xfId="37" applyFont="1" applyFill="1" applyBorder="1" applyAlignment="1" applyProtection="1">
      <alignment vertical="top" wrapText="1"/>
    </xf>
    <xf numFmtId="0" fontId="10" fillId="28" borderId="14" xfId="0" applyNumberFormat="1" applyFont="1" applyFill="1" applyBorder="1" applyAlignment="1" applyProtection="1">
      <alignment vertical="top" wrapText="1"/>
    </xf>
    <xf numFmtId="4" fontId="10" fillId="28" borderId="14" xfId="0" applyNumberFormat="1" applyFont="1" applyFill="1" applyBorder="1" applyAlignment="1" applyProtection="1">
      <alignment vertical="top" wrapText="1"/>
    </xf>
    <xf numFmtId="40" fontId="9" fillId="0" borderId="15" xfId="0" applyNumberFormat="1" applyFont="1" applyFill="1" applyBorder="1" applyAlignment="1" applyProtection="1">
      <alignment vertical="center" wrapText="1"/>
    </xf>
    <xf numFmtId="38" fontId="9" fillId="0" borderId="15" xfId="0" applyNumberFormat="1" applyFont="1" applyFill="1" applyBorder="1" applyAlignment="1" applyProtection="1">
      <alignment vertical="center" wrapText="1"/>
    </xf>
    <xf numFmtId="49" fontId="10" fillId="29" borderId="25" xfId="0" applyNumberFormat="1" applyFont="1" applyFill="1" applyBorder="1" applyAlignment="1" applyProtection="1">
      <alignment vertical="center" wrapText="1"/>
    </xf>
    <xf numFmtId="0" fontId="10" fillId="29" borderId="21" xfId="0" applyFont="1" applyFill="1" applyBorder="1" applyAlignment="1" applyProtection="1">
      <alignment vertical="center"/>
    </xf>
    <xf numFmtId="0" fontId="10" fillId="29" borderId="21" xfId="0" applyFont="1" applyFill="1" applyBorder="1" applyAlignment="1" applyProtection="1">
      <alignment horizontal="center" vertical="center" wrapText="1"/>
    </xf>
    <xf numFmtId="40" fontId="10" fillId="29" borderId="21" xfId="0" applyNumberFormat="1" applyFont="1" applyFill="1" applyBorder="1" applyAlignment="1" applyProtection="1">
      <alignment vertical="center" wrapText="1"/>
    </xf>
    <xf numFmtId="38" fontId="10" fillId="29" borderId="21" xfId="0" applyNumberFormat="1" applyFont="1" applyFill="1" applyBorder="1" applyAlignment="1" applyProtection="1">
      <alignment vertical="center" wrapText="1"/>
    </xf>
    <xf numFmtId="0" fontId="10" fillId="0" borderId="21" xfId="0" applyFont="1" applyFill="1" applyBorder="1" applyAlignment="1" applyProtection="1">
      <alignment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40" fontId="10" fillId="0" borderId="21" xfId="0" applyNumberFormat="1" applyFont="1" applyFill="1" applyBorder="1" applyAlignment="1" applyProtection="1">
      <alignment vertical="center" wrapText="1"/>
    </xf>
    <xf numFmtId="40" fontId="10" fillId="0" borderId="14" xfId="37" applyNumberFormat="1" applyFont="1" applyFill="1" applyBorder="1" applyAlignment="1" applyProtection="1">
      <alignment vertical="center" wrapText="1"/>
    </xf>
    <xf numFmtId="0" fontId="10" fillId="0" borderId="17" xfId="0" applyFont="1" applyFill="1" applyBorder="1" applyAlignment="1" applyProtection="1">
      <alignment horizontal="left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40" fontId="9" fillId="0" borderId="17" xfId="0" applyNumberFormat="1" applyFont="1" applyFill="1" applyBorder="1" applyAlignment="1" applyProtection="1">
      <alignment vertical="center" wrapText="1"/>
    </xf>
    <xf numFmtId="38" fontId="9" fillId="0" borderId="17" xfId="0" applyNumberFormat="1" applyFont="1" applyFill="1" applyBorder="1" applyAlignment="1" applyProtection="1">
      <alignment vertical="center" wrapText="1"/>
    </xf>
    <xf numFmtId="49" fontId="10" fillId="29" borderId="20" xfId="0" applyNumberFormat="1" applyFont="1" applyFill="1" applyBorder="1" applyAlignment="1" applyProtection="1">
      <alignment horizontal="center" vertical="center" wrapText="1"/>
    </xf>
    <xf numFmtId="40" fontId="10" fillId="29" borderId="21" xfId="0" applyNumberFormat="1" applyFont="1" applyFill="1" applyBorder="1" applyAlignment="1" applyProtection="1">
      <alignment horizontal="center" vertical="center" wrapText="1"/>
    </xf>
    <xf numFmtId="4" fontId="10" fillId="29" borderId="21" xfId="0" applyNumberFormat="1" applyFont="1" applyFill="1" applyBorder="1" applyAlignment="1" applyProtection="1">
      <alignment vertical="center" wrapText="1"/>
    </xf>
    <xf numFmtId="43" fontId="10" fillId="28" borderId="14" xfId="37" applyFont="1" applyFill="1" applyBorder="1" applyAlignment="1" applyProtection="1">
      <alignment vertical="top" wrapText="1"/>
    </xf>
    <xf numFmtId="44" fontId="9" fillId="28" borderId="14" xfId="37" applyNumberFormat="1" applyFont="1" applyFill="1" applyBorder="1" applyAlignment="1" applyProtection="1">
      <alignment vertical="center" wrapText="1"/>
    </xf>
    <xf numFmtId="40" fontId="10" fillId="29" borderId="21" xfId="0" applyNumberFormat="1" applyFont="1" applyFill="1" applyBorder="1" applyAlignment="1" applyProtection="1">
      <alignment vertical="center"/>
    </xf>
    <xf numFmtId="1" fontId="10" fillId="28" borderId="14" xfId="0" applyNumberFormat="1" applyFont="1" applyFill="1" applyBorder="1" applyAlignment="1" applyProtection="1">
      <alignment vertical="top" wrapText="1"/>
    </xf>
    <xf numFmtId="176" fontId="10" fillId="28" borderId="14" xfId="37" applyNumberFormat="1" applyFont="1" applyFill="1" applyBorder="1" applyAlignment="1" applyProtection="1">
      <alignment vertical="center" wrapText="1"/>
    </xf>
    <xf numFmtId="0" fontId="9" fillId="29" borderId="21" xfId="0" applyFont="1" applyFill="1" applyBorder="1" applyAlignment="1" applyProtection="1">
      <alignment horizontal="center" vertical="center" wrapText="1"/>
    </xf>
    <xf numFmtId="40" fontId="9" fillId="29" borderId="21" xfId="0" applyNumberFormat="1" applyFont="1" applyFill="1" applyBorder="1" applyAlignment="1" applyProtection="1">
      <alignment vertical="center" wrapText="1"/>
    </xf>
    <xf numFmtId="38" fontId="9" fillId="29" borderId="21" xfId="0" applyNumberFormat="1" applyFont="1" applyFill="1" applyBorder="1" applyAlignment="1" applyProtection="1">
      <alignment vertical="center" wrapText="1"/>
    </xf>
    <xf numFmtId="0" fontId="10" fillId="0" borderId="21" xfId="0" applyFont="1" applyFill="1" applyBorder="1" applyAlignment="1" applyProtection="1">
      <alignment horizontal="left" vertical="center" wrapText="1"/>
    </xf>
    <xf numFmtId="10" fontId="9" fillId="29" borderId="21" xfId="67" applyNumberFormat="1" applyFont="1" applyFill="1" applyBorder="1" applyAlignment="1" applyProtection="1">
      <alignment vertical="center" wrapText="1"/>
    </xf>
    <xf numFmtId="9" fontId="9" fillId="29" borderId="21" xfId="67" applyFont="1" applyFill="1" applyBorder="1" applyAlignment="1" applyProtection="1">
      <alignment vertical="center" wrapText="1"/>
    </xf>
    <xf numFmtId="0" fontId="10" fillId="24" borderId="31" xfId="0" applyFont="1" applyFill="1" applyBorder="1" applyAlignment="1" applyProtection="1">
      <alignment vertical="center"/>
    </xf>
    <xf numFmtId="0" fontId="10" fillId="24" borderId="32" xfId="0" applyFont="1" applyFill="1" applyBorder="1" applyAlignment="1" applyProtection="1">
      <alignment vertical="center"/>
    </xf>
    <xf numFmtId="4" fontId="10" fillId="24" borderId="32" xfId="0" applyNumberFormat="1" applyFont="1" applyFill="1" applyBorder="1" applyAlignment="1" applyProtection="1">
      <alignment vertical="center"/>
    </xf>
    <xf numFmtId="40" fontId="10" fillId="24" borderId="32" xfId="0" applyNumberFormat="1" applyFont="1" applyFill="1" applyBorder="1" applyAlignment="1" applyProtection="1">
      <alignment vertical="center"/>
    </xf>
    <xf numFmtId="38" fontId="10" fillId="24" borderId="32" xfId="0" applyNumberFormat="1" applyFont="1" applyFill="1" applyBorder="1" applyAlignment="1" applyProtection="1">
      <alignment vertical="center"/>
    </xf>
    <xf numFmtId="0" fontId="9" fillId="25" borderId="33" xfId="0" applyNumberFormat="1" applyFont="1" applyFill="1" applyBorder="1" applyAlignment="1" applyProtection="1">
      <alignment vertical="top"/>
    </xf>
    <xf numFmtId="40" fontId="9" fillId="23" borderId="9" xfId="0" applyNumberFormat="1" applyFont="1" applyFill="1" applyBorder="1" applyAlignment="1" applyProtection="1">
      <alignment vertical="center"/>
    </xf>
    <xf numFmtId="40" fontId="9" fillId="23" borderId="0" xfId="0" applyNumberFormat="1" applyFont="1" applyFill="1" applyBorder="1" applyAlignment="1" applyProtection="1">
      <alignment vertical="center"/>
    </xf>
    <xf numFmtId="40" fontId="10" fillId="23" borderId="0" xfId="0" applyNumberFormat="1" applyFont="1" applyFill="1" applyBorder="1" applyAlignment="1" applyProtection="1">
      <alignment vertical="center"/>
    </xf>
    <xf numFmtId="0" fontId="9" fillId="23" borderId="0" xfId="0" applyFont="1" applyFill="1" applyBorder="1" applyAlignment="1" applyProtection="1">
      <alignment vertical="center"/>
    </xf>
    <xf numFmtId="38" fontId="9" fillId="23" borderId="0" xfId="0" applyNumberFormat="1" applyFont="1" applyFill="1" applyBorder="1" applyAlignment="1" applyProtection="1">
      <alignment vertical="center"/>
    </xf>
    <xf numFmtId="0" fontId="9" fillId="23" borderId="32" xfId="0" applyNumberFormat="1" applyFont="1" applyFill="1" applyBorder="1" applyAlignment="1" applyProtection="1">
      <alignment vertical="top"/>
    </xf>
    <xf numFmtId="0" fontId="10" fillId="26" borderId="19" xfId="0" applyFont="1" applyFill="1" applyBorder="1" applyAlignment="1" applyProtection="1">
      <alignment vertical="center"/>
    </xf>
    <xf numFmtId="0" fontId="10" fillId="26" borderId="15" xfId="0" applyFont="1" applyFill="1" applyBorder="1" applyAlignment="1" applyProtection="1">
      <alignment vertical="center"/>
    </xf>
    <xf numFmtId="4" fontId="10" fillId="26" borderId="15" xfId="0" applyNumberFormat="1" applyFont="1" applyFill="1" applyBorder="1" applyAlignment="1" applyProtection="1">
      <alignment vertical="center"/>
    </xf>
    <xf numFmtId="40" fontId="10" fillId="26" borderId="15" xfId="0" applyNumberFormat="1" applyFont="1" applyFill="1" applyBorder="1" applyAlignment="1" applyProtection="1">
      <alignment vertical="center"/>
    </xf>
    <xf numFmtId="0" fontId="9" fillId="27" borderId="16" xfId="0" applyNumberFormat="1" applyFont="1" applyFill="1" applyBorder="1" applyAlignment="1" applyProtection="1">
      <alignment vertical="top"/>
    </xf>
    <xf numFmtId="0" fontId="9" fillId="29" borderId="20" xfId="0" applyNumberFormat="1" applyFont="1" applyFill="1" applyBorder="1" applyAlignment="1" applyProtection="1">
      <alignment horizontal="center" vertical="center" wrapText="1"/>
    </xf>
    <xf numFmtId="0" fontId="10" fillId="29" borderId="36" xfId="0" applyNumberFormat="1" applyFont="1" applyFill="1" applyBorder="1" applyAlignment="1" applyProtection="1">
      <alignment horizontal="center" vertical="center" wrapText="1"/>
    </xf>
    <xf numFmtId="0" fontId="9" fillId="29" borderId="36" xfId="0" applyNumberFormat="1" applyFont="1" applyFill="1" applyBorder="1" applyAlignment="1" applyProtection="1">
      <alignment horizontal="center" vertical="center" wrapText="1"/>
    </xf>
    <xf numFmtId="0" fontId="65" fillId="50" borderId="10" xfId="215" applyFont="1" applyFill="1" applyBorder="1" applyAlignment="1" applyProtection="1">
      <alignment horizontal="center"/>
      <protection locked="0"/>
    </xf>
    <xf numFmtId="0" fontId="65" fillId="50" borderId="12" xfId="215" applyFont="1" applyFill="1" applyBorder="1" applyAlignment="1" applyProtection="1">
      <alignment horizontal="center"/>
      <protection locked="0"/>
    </xf>
    <xf numFmtId="0" fontId="13" fillId="30" borderId="0" xfId="0" applyFont="1" applyFill="1" applyAlignment="1" applyProtection="1">
      <alignment horizontal="center"/>
      <protection locked="0"/>
    </xf>
    <xf numFmtId="168" fontId="7" fillId="30" borderId="0" xfId="37" applyNumberFormat="1" applyFont="1" applyFill="1" applyAlignment="1" applyProtection="1">
      <alignment horizontal="center"/>
      <protection locked="0"/>
    </xf>
    <xf numFmtId="0" fontId="9" fillId="30" borderId="14" xfId="0" applyFont="1" applyFill="1" applyBorder="1" applyAlignment="1" applyProtection="1">
      <alignment horizontal="center" vertical="center" wrapText="1"/>
      <protection locked="0"/>
    </xf>
    <xf numFmtId="43" fontId="9" fillId="30" borderId="14" xfId="0" applyNumberFormat="1" applyFont="1" applyFill="1" applyBorder="1" applyAlignment="1" applyProtection="1">
      <alignment vertical="center" wrapText="1"/>
      <protection locked="0"/>
    </xf>
    <xf numFmtId="0" fontId="9" fillId="0" borderId="21" xfId="0" applyFont="1" applyFill="1" applyBorder="1" applyAlignment="1" applyProtection="1">
      <alignment horizontal="left" vertical="center" wrapText="1"/>
    </xf>
    <xf numFmtId="40" fontId="9" fillId="0" borderId="14" xfId="37" applyNumberFormat="1" applyFont="1" applyFill="1" applyBorder="1" applyAlignment="1" applyProtection="1">
      <alignment vertical="center" wrapText="1"/>
    </xf>
    <xf numFmtId="0" fontId="66" fillId="23" borderId="17" xfId="0" applyFont="1" applyFill="1" applyBorder="1" applyAlignment="1" applyProtection="1">
      <alignment vertical="center"/>
    </xf>
    <xf numFmtId="44" fontId="9" fillId="30" borderId="14" xfId="41" applyFont="1" applyFill="1" applyBorder="1" applyAlignment="1" applyProtection="1">
      <alignment vertical="center" wrapText="1"/>
      <protection locked="0"/>
    </xf>
    <xf numFmtId="44" fontId="10" fillId="28" borderId="14" xfId="41" applyFont="1" applyFill="1" applyBorder="1" applyAlignment="1" applyProtection="1">
      <alignment vertical="center" wrapText="1"/>
    </xf>
    <xf numFmtId="44" fontId="9" fillId="30" borderId="14" xfId="41" applyFont="1" applyFill="1" applyBorder="1" applyAlignment="1" applyProtection="1">
      <alignment vertical="center"/>
      <protection locked="0"/>
    </xf>
    <xf numFmtId="44" fontId="10" fillId="32" borderId="14" xfId="41" applyFont="1" applyFill="1" applyBorder="1" applyAlignment="1" applyProtection="1">
      <alignment vertical="center" wrapText="1"/>
    </xf>
    <xf numFmtId="44" fontId="9" fillId="30" borderId="14" xfId="41" applyFont="1" applyFill="1" applyBorder="1" applyAlignment="1" applyProtection="1">
      <alignment vertical="top" wrapText="1"/>
      <protection locked="0"/>
    </xf>
    <xf numFmtId="44" fontId="9" fillId="0" borderId="14" xfId="41" applyFont="1" applyFill="1" applyBorder="1" applyAlignment="1" applyProtection="1">
      <alignment vertical="top" wrapText="1"/>
    </xf>
    <xf numFmtId="44" fontId="10" fillId="28" borderId="14" xfId="41" applyFont="1" applyFill="1" applyBorder="1" applyAlignment="1" applyProtection="1">
      <alignment vertical="top" wrapText="1"/>
    </xf>
    <xf numFmtId="44" fontId="9" fillId="28" borderId="14" xfId="41" applyFont="1" applyFill="1" applyBorder="1" applyAlignment="1" applyProtection="1">
      <alignment vertical="top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Continuous" vertical="center" wrapText="1"/>
    </xf>
    <xf numFmtId="38" fontId="10" fillId="0" borderId="14" xfId="0" applyNumberFormat="1" applyFont="1" applyFill="1" applyBorder="1" applyAlignment="1" applyProtection="1">
      <alignment horizontal="center" vertical="center" wrapText="1"/>
    </xf>
    <xf numFmtId="40" fontId="10" fillId="0" borderId="19" xfId="0" applyNumberFormat="1" applyFont="1" applyFill="1" applyBorder="1" applyAlignment="1" applyProtection="1">
      <alignment horizontal="centerContinuous" vertical="center"/>
    </xf>
    <xf numFmtId="40" fontId="10" fillId="0" borderId="15" xfId="0" applyNumberFormat="1" applyFont="1" applyFill="1" applyBorder="1" applyAlignment="1" applyProtection="1">
      <alignment horizontal="centerContinuous" vertical="center"/>
    </xf>
    <xf numFmtId="0" fontId="10" fillId="0" borderId="12" xfId="0" applyFont="1" applyFill="1" applyBorder="1" applyAlignment="1" applyProtection="1">
      <alignment horizontal="left" vertical="center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38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38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top" wrapText="1"/>
    </xf>
    <xf numFmtId="0" fontId="9" fillId="32" borderId="14" xfId="0" applyNumberFormat="1" applyFont="1" applyFill="1" applyBorder="1" applyAlignment="1" applyProtection="1">
      <alignment vertical="top" wrapText="1"/>
    </xf>
    <xf numFmtId="43" fontId="10" fillId="32" borderId="14" xfId="37" applyFont="1" applyFill="1" applyBorder="1" applyAlignment="1" applyProtection="1">
      <alignment vertical="top" wrapText="1"/>
    </xf>
    <xf numFmtId="44" fontId="10" fillId="32" borderId="14" xfId="41" applyFont="1" applyFill="1" applyBorder="1" applyAlignment="1" applyProtection="1">
      <alignment vertical="top" wrapText="1"/>
    </xf>
    <xf numFmtId="0" fontId="10" fillId="51" borderId="20" xfId="0" applyFont="1" applyFill="1" applyBorder="1" applyAlignment="1" applyProtection="1">
      <alignment vertical="center"/>
    </xf>
    <xf numFmtId="0" fontId="10" fillId="51" borderId="21" xfId="0" applyFont="1" applyFill="1" applyBorder="1" applyAlignment="1" applyProtection="1">
      <alignment vertical="center"/>
    </xf>
    <xf numFmtId="0" fontId="9" fillId="51" borderId="21" xfId="0" applyFont="1" applyFill="1" applyBorder="1" applyAlignment="1" applyProtection="1">
      <alignment vertical="center"/>
    </xf>
    <xf numFmtId="40" fontId="9" fillId="51" borderId="21" xfId="0" applyNumberFormat="1" applyFont="1" applyFill="1" applyBorder="1" applyAlignment="1" applyProtection="1">
      <alignment vertical="center"/>
    </xf>
    <xf numFmtId="38" fontId="9" fillId="51" borderId="21" xfId="0" applyNumberFormat="1" applyFont="1" applyFill="1" applyBorder="1" applyAlignment="1" applyProtection="1">
      <alignment vertical="center"/>
    </xf>
    <xf numFmtId="0" fontId="9" fillId="32" borderId="14" xfId="0" applyNumberFormat="1" applyFont="1" applyFill="1" applyBorder="1" applyAlignment="1" applyProtection="1">
      <alignment vertical="center"/>
    </xf>
    <xf numFmtId="40" fontId="9" fillId="32" borderId="14" xfId="37" applyNumberFormat="1" applyFont="1" applyFill="1" applyBorder="1" applyAlignment="1" applyProtection="1">
      <alignment vertical="center"/>
    </xf>
    <xf numFmtId="40" fontId="10" fillId="32" borderId="14" xfId="37" applyNumberFormat="1" applyFont="1" applyFill="1" applyBorder="1" applyAlignment="1" applyProtection="1">
      <alignment vertical="center"/>
    </xf>
    <xf numFmtId="40" fontId="9" fillId="32" borderId="14" xfId="0" applyNumberFormat="1" applyFont="1" applyFill="1" applyBorder="1" applyAlignment="1" applyProtection="1">
      <alignment vertical="top" wrapText="1"/>
    </xf>
    <xf numFmtId="176" fontId="10" fillId="32" borderId="14" xfId="37" applyNumberFormat="1" applyFont="1" applyFill="1" applyBorder="1" applyAlignment="1" applyProtection="1">
      <alignment vertical="top" wrapText="1"/>
    </xf>
    <xf numFmtId="0" fontId="10" fillId="51" borderId="25" xfId="0" applyFont="1" applyFill="1" applyBorder="1" applyAlignment="1" applyProtection="1">
      <alignment vertical="center"/>
    </xf>
    <xf numFmtId="0" fontId="10" fillId="51" borderId="50" xfId="0" applyFont="1" applyFill="1" applyBorder="1" applyAlignment="1" applyProtection="1">
      <alignment vertical="center"/>
    </xf>
    <xf numFmtId="0" fontId="9" fillId="51" borderId="50" xfId="0" applyFont="1" applyFill="1" applyBorder="1" applyAlignment="1" applyProtection="1">
      <alignment vertical="center"/>
    </xf>
    <xf numFmtId="40" fontId="9" fillId="51" borderId="50" xfId="0" applyNumberFormat="1" applyFont="1" applyFill="1" applyBorder="1" applyAlignment="1" applyProtection="1">
      <alignment vertical="center"/>
    </xf>
    <xf numFmtId="38" fontId="9" fillId="51" borderId="50" xfId="0" applyNumberFormat="1" applyFont="1" applyFill="1" applyBorder="1" applyAlignment="1" applyProtection="1">
      <alignment vertical="center"/>
    </xf>
    <xf numFmtId="0" fontId="9" fillId="32" borderId="12" xfId="0" applyNumberFormat="1" applyFont="1" applyFill="1" applyBorder="1" applyAlignment="1" applyProtection="1">
      <alignment vertical="top"/>
    </xf>
    <xf numFmtId="40" fontId="10" fillId="32" borderId="12" xfId="37" applyNumberFormat="1" applyFont="1" applyFill="1" applyBorder="1" applyAlignment="1" applyProtection="1">
      <alignment vertical="center"/>
    </xf>
    <xf numFmtId="49" fontId="10" fillId="51" borderId="22" xfId="0" applyNumberFormat="1" applyFont="1" applyFill="1" applyBorder="1" applyAlignment="1" applyProtection="1">
      <alignment vertical="center" wrapText="1"/>
    </xf>
    <xf numFmtId="0" fontId="10" fillId="51" borderId="30" xfId="0" applyFont="1" applyFill="1" applyBorder="1" applyAlignment="1" applyProtection="1">
      <alignment horizontal="left" vertical="center" wrapText="1"/>
    </xf>
    <xf numFmtId="0" fontId="9" fillId="51" borderId="17" xfId="0" applyFont="1" applyFill="1" applyBorder="1" applyAlignment="1" applyProtection="1">
      <alignment horizontal="center" vertical="center" wrapText="1"/>
    </xf>
    <xf numFmtId="38" fontId="9" fillId="51" borderId="24" xfId="0" applyNumberFormat="1" applyFont="1" applyFill="1" applyBorder="1" applyAlignment="1" applyProtection="1">
      <alignment vertical="center" wrapText="1"/>
    </xf>
    <xf numFmtId="0" fontId="9" fillId="32" borderId="14" xfId="0" applyNumberFormat="1" applyFont="1" applyFill="1" applyBorder="1" applyAlignment="1" applyProtection="1">
      <alignment vertical="top"/>
    </xf>
    <xf numFmtId="49" fontId="10" fillId="51" borderId="20" xfId="0" applyNumberFormat="1" applyFont="1" applyFill="1" applyBorder="1" applyAlignment="1" applyProtection="1">
      <alignment horizontal="center" vertical="center" wrapText="1"/>
    </xf>
    <xf numFmtId="3" fontId="10" fillId="32" borderId="14" xfId="0" applyNumberFormat="1" applyFont="1" applyFill="1" applyBorder="1" applyAlignment="1" applyProtection="1">
      <alignment vertical="top" wrapText="1"/>
    </xf>
    <xf numFmtId="4" fontId="10" fillId="32" borderId="14" xfId="0" applyNumberFormat="1" applyFont="1" applyFill="1" applyBorder="1" applyAlignment="1" applyProtection="1">
      <alignment vertical="top" wrapText="1"/>
    </xf>
    <xf numFmtId="3" fontId="9" fillId="32" borderId="14" xfId="0" applyNumberFormat="1" applyFont="1" applyFill="1" applyBorder="1" applyAlignment="1" applyProtection="1">
      <alignment vertical="top" wrapText="1"/>
    </xf>
    <xf numFmtId="3" fontId="10" fillId="32" borderId="14" xfId="0" applyNumberFormat="1" applyFont="1" applyFill="1" applyBorder="1" applyAlignment="1" applyProtection="1">
      <alignment horizontal="center" vertical="top" wrapText="1"/>
    </xf>
    <xf numFmtId="2" fontId="10" fillId="32" borderId="14" xfId="0" applyNumberFormat="1" applyFont="1" applyFill="1" applyBorder="1" applyAlignment="1" applyProtection="1">
      <alignment vertical="top" wrapText="1"/>
    </xf>
    <xf numFmtId="9" fontId="10" fillId="32" borderId="14" xfId="67" applyFont="1" applyFill="1" applyBorder="1" applyAlignment="1" applyProtection="1">
      <alignment horizontal="center" vertical="top" wrapText="1"/>
    </xf>
    <xf numFmtId="4" fontId="10" fillId="32" borderId="21" xfId="0" applyNumberFormat="1" applyFont="1" applyFill="1" applyBorder="1" applyAlignment="1" applyProtection="1">
      <alignment horizontal="center" vertical="center"/>
    </xf>
    <xf numFmtId="0" fontId="10" fillId="32" borderId="14" xfId="0" applyFont="1" applyFill="1" applyBorder="1" applyProtection="1"/>
    <xf numFmtId="0" fontId="10" fillId="51" borderId="21" xfId="0" applyFont="1" applyFill="1" applyBorder="1" applyAlignment="1" applyProtection="1">
      <alignment horizontal="left" vertical="center" wrapText="1"/>
    </xf>
    <xf numFmtId="0" fontId="9" fillId="51" borderId="21" xfId="0" applyFont="1" applyFill="1" applyBorder="1" applyAlignment="1" applyProtection="1">
      <alignment horizontal="center" vertical="center" wrapText="1"/>
    </xf>
    <xf numFmtId="40" fontId="9" fillId="51" borderId="21" xfId="0" applyNumberFormat="1" applyFont="1" applyFill="1" applyBorder="1" applyAlignment="1" applyProtection="1">
      <alignment vertical="center" wrapText="1"/>
    </xf>
    <xf numFmtId="38" fontId="9" fillId="51" borderId="21" xfId="0" applyNumberFormat="1" applyFont="1" applyFill="1" applyBorder="1" applyAlignment="1" applyProtection="1">
      <alignment vertical="center" wrapText="1"/>
    </xf>
    <xf numFmtId="49" fontId="10" fillId="51" borderId="28" xfId="0" applyNumberFormat="1" applyFont="1" applyFill="1" applyBorder="1" applyAlignment="1" applyProtection="1">
      <alignment vertical="center" wrapText="1"/>
    </xf>
    <xf numFmtId="0" fontId="10" fillId="51" borderId="26" xfId="0" applyFont="1" applyFill="1" applyBorder="1" applyAlignment="1" applyProtection="1">
      <alignment horizontal="left" vertical="center" wrapText="1"/>
    </xf>
    <xf numFmtId="0" fontId="9" fillId="51" borderId="27" xfId="0" applyFont="1" applyFill="1" applyBorder="1" applyAlignment="1" applyProtection="1">
      <alignment horizontal="center" vertical="center" wrapText="1"/>
    </xf>
    <xf numFmtId="40" fontId="9" fillId="51" borderId="29" xfId="0" applyNumberFormat="1" applyFont="1" applyFill="1" applyBorder="1" applyAlignment="1" applyProtection="1">
      <alignment vertical="center" wrapText="1"/>
    </xf>
    <xf numFmtId="40" fontId="10" fillId="51" borderId="21" xfId="0" applyNumberFormat="1" applyFont="1" applyFill="1" applyBorder="1" applyAlignment="1" applyProtection="1">
      <alignment vertical="center"/>
    </xf>
    <xf numFmtId="38" fontId="10" fillId="51" borderId="21" xfId="0" applyNumberFormat="1" applyFont="1" applyFill="1" applyBorder="1" applyAlignment="1" applyProtection="1">
      <alignment vertical="center"/>
    </xf>
    <xf numFmtId="0" fontId="10" fillId="51" borderId="9" xfId="0" applyFont="1" applyFill="1" applyBorder="1" applyAlignment="1" applyProtection="1">
      <alignment horizontal="center" vertical="center" wrapText="1"/>
    </xf>
    <xf numFmtId="0" fontId="10" fillId="51" borderId="30" xfId="0" applyFont="1" applyFill="1" applyBorder="1" applyAlignment="1" applyProtection="1">
      <alignment vertical="center" wrapText="1"/>
    </xf>
    <xf numFmtId="0" fontId="10" fillId="51" borderId="23" xfId="0" applyFont="1" applyFill="1" applyBorder="1" applyAlignment="1" applyProtection="1">
      <alignment vertical="center" wrapText="1"/>
    </xf>
    <xf numFmtId="40" fontId="10" fillId="51" borderId="23" xfId="0" applyNumberFormat="1" applyFont="1" applyFill="1" applyBorder="1" applyAlignment="1" applyProtection="1">
      <alignment vertical="center" wrapText="1"/>
    </xf>
    <xf numFmtId="38" fontId="10" fillId="51" borderId="24" xfId="0" applyNumberFormat="1" applyFont="1" applyFill="1" applyBorder="1" applyAlignment="1" applyProtection="1">
      <alignment vertical="center" wrapText="1"/>
    </xf>
    <xf numFmtId="0" fontId="10" fillId="51" borderId="19" xfId="0" applyFont="1" applyFill="1" applyBorder="1" applyAlignment="1" applyProtection="1">
      <alignment vertical="center"/>
    </xf>
    <xf numFmtId="0" fontId="10" fillId="51" borderId="15" xfId="0" applyFont="1" applyFill="1" applyBorder="1" applyAlignment="1" applyProtection="1">
      <alignment vertical="center"/>
    </xf>
    <xf numFmtId="4" fontId="10" fillId="51" borderId="15" xfId="0" applyNumberFormat="1" applyFont="1" applyFill="1" applyBorder="1" applyAlignment="1" applyProtection="1">
      <alignment vertical="center"/>
    </xf>
    <xf numFmtId="40" fontId="10" fillId="51" borderId="15" xfId="0" applyNumberFormat="1" applyFont="1" applyFill="1" applyBorder="1" applyAlignment="1" applyProtection="1">
      <alignment vertical="center"/>
    </xf>
    <xf numFmtId="38" fontId="10" fillId="51" borderId="15" xfId="0" applyNumberFormat="1" applyFont="1" applyFill="1" applyBorder="1" applyAlignment="1" applyProtection="1">
      <alignment vertical="center"/>
    </xf>
    <xf numFmtId="0" fontId="9" fillId="32" borderId="16" xfId="0" applyNumberFormat="1" applyFont="1" applyFill="1" applyBorder="1" applyAlignment="1" applyProtection="1">
      <alignment vertical="top"/>
    </xf>
    <xf numFmtId="0" fontId="10" fillId="51" borderId="34" xfId="0" applyFont="1" applyFill="1" applyBorder="1" applyAlignment="1" applyProtection="1">
      <alignment vertical="center"/>
    </xf>
    <xf numFmtId="0" fontId="10" fillId="51" borderId="35" xfId="0" applyFont="1" applyFill="1" applyBorder="1" applyAlignment="1" applyProtection="1">
      <alignment vertical="center"/>
    </xf>
    <xf numFmtId="4" fontId="10" fillId="51" borderId="35" xfId="0" applyNumberFormat="1" applyFont="1" applyFill="1" applyBorder="1" applyAlignment="1" applyProtection="1">
      <alignment vertical="center"/>
    </xf>
    <xf numFmtId="40" fontId="10" fillId="51" borderId="35" xfId="0" applyNumberFormat="1" applyFont="1" applyFill="1" applyBorder="1" applyAlignment="1" applyProtection="1">
      <alignment vertical="center"/>
    </xf>
    <xf numFmtId="38" fontId="10" fillId="51" borderId="35" xfId="0" applyNumberFormat="1" applyFont="1" applyFill="1" applyBorder="1" applyAlignment="1" applyProtection="1">
      <alignment vertical="center"/>
    </xf>
    <xf numFmtId="0" fontId="9" fillId="32" borderId="13" xfId="0" applyNumberFormat="1" applyFont="1" applyFill="1" applyBorder="1" applyAlignment="1" applyProtection="1">
      <alignment vertical="top"/>
    </xf>
    <xf numFmtId="0" fontId="10" fillId="51" borderId="36" xfId="0" applyFont="1" applyFill="1" applyBorder="1" applyAlignment="1" applyProtection="1">
      <alignment vertical="center"/>
    </xf>
    <xf numFmtId="0" fontId="10" fillId="51" borderId="27" xfId="0" applyFont="1" applyFill="1" applyBorder="1" applyAlignment="1" applyProtection="1">
      <alignment vertical="center"/>
    </xf>
    <xf numFmtId="4" fontId="10" fillId="51" borderId="27" xfId="0" applyNumberFormat="1" applyFont="1" applyFill="1" applyBorder="1" applyAlignment="1" applyProtection="1">
      <alignment vertical="center"/>
    </xf>
    <xf numFmtId="40" fontId="10" fillId="51" borderId="27" xfId="0" applyNumberFormat="1" applyFont="1" applyFill="1" applyBorder="1" applyAlignment="1" applyProtection="1">
      <alignment vertical="center"/>
    </xf>
    <xf numFmtId="38" fontId="10" fillId="51" borderId="27" xfId="0" applyNumberFormat="1" applyFont="1" applyFill="1" applyBorder="1" applyAlignment="1" applyProtection="1">
      <alignment vertical="center"/>
    </xf>
    <xf numFmtId="44" fontId="9" fillId="31" borderId="21" xfId="41" applyFont="1" applyFill="1" applyBorder="1" applyAlignment="1" applyProtection="1">
      <alignment vertical="center" wrapText="1"/>
      <protection locked="0"/>
    </xf>
    <xf numFmtId="44" fontId="10" fillId="0" borderId="21" xfId="41" applyFont="1" applyFill="1" applyBorder="1" applyAlignment="1" applyProtection="1">
      <alignment vertical="center" wrapText="1"/>
    </xf>
    <xf numFmtId="44" fontId="10" fillId="29" borderId="21" xfId="41" applyFont="1" applyFill="1" applyBorder="1" applyAlignment="1" applyProtection="1">
      <alignment vertical="center" wrapText="1"/>
    </xf>
    <xf numFmtId="44" fontId="9" fillId="30" borderId="21" xfId="41" applyFont="1" applyFill="1" applyBorder="1" applyAlignment="1" applyProtection="1">
      <alignment vertical="center" wrapText="1"/>
      <protection locked="0"/>
    </xf>
    <xf numFmtId="44" fontId="9" fillId="30" borderId="26" xfId="41" applyFont="1" applyFill="1" applyBorder="1" applyAlignment="1" applyProtection="1">
      <alignment horizontal="center" vertical="center"/>
      <protection locked="0"/>
    </xf>
    <xf numFmtId="44" fontId="9" fillId="30" borderId="14" xfId="41" applyFont="1" applyFill="1" applyBorder="1" applyProtection="1">
      <protection locked="0"/>
    </xf>
    <xf numFmtId="44" fontId="9" fillId="30" borderId="21" xfId="41" applyFont="1" applyFill="1" applyBorder="1" applyAlignment="1" applyProtection="1">
      <alignment horizontal="center" vertical="center"/>
      <protection locked="0"/>
    </xf>
    <xf numFmtId="44" fontId="9" fillId="30" borderId="56" xfId="41" applyFont="1" applyFill="1" applyBorder="1" applyAlignment="1" applyProtection="1">
      <alignment horizontal="center" vertical="center"/>
      <protection locked="0"/>
    </xf>
    <xf numFmtId="44" fontId="9" fillId="30" borderId="14" xfId="41" applyFont="1" applyFill="1" applyBorder="1" applyAlignment="1" applyProtection="1">
      <alignment horizontal="center" vertical="center"/>
      <protection locked="0"/>
    </xf>
    <xf numFmtId="44" fontId="9" fillId="30" borderId="16" xfId="41" applyFont="1" applyFill="1" applyBorder="1" applyProtection="1">
      <protection locked="0"/>
    </xf>
    <xf numFmtId="44" fontId="9" fillId="30" borderId="19" xfId="41" applyFont="1" applyFill="1" applyBorder="1" applyProtection="1">
      <protection locked="0"/>
    </xf>
    <xf numFmtId="44" fontId="10" fillId="0" borderId="21" xfId="41" applyFont="1" applyFill="1" applyBorder="1" applyAlignment="1" applyProtection="1">
      <alignment horizontal="center" vertical="center"/>
    </xf>
    <xf numFmtId="44" fontId="10" fillId="0" borderId="26" xfId="41" applyFont="1" applyFill="1" applyBorder="1" applyAlignment="1" applyProtection="1">
      <alignment horizontal="center" vertical="center"/>
    </xf>
    <xf numFmtId="44" fontId="10" fillId="0" borderId="14" xfId="41" applyFont="1" applyFill="1" applyBorder="1" applyProtection="1"/>
    <xf numFmtId="44" fontId="10" fillId="0" borderId="19" xfId="41" applyFont="1" applyFill="1" applyBorder="1" applyProtection="1"/>
    <xf numFmtId="44" fontId="10" fillId="0" borderId="16" xfId="41" applyFont="1" applyFill="1" applyBorder="1" applyProtection="1"/>
    <xf numFmtId="44" fontId="10" fillId="0" borderId="54" xfId="41" applyFont="1" applyFill="1" applyBorder="1" applyAlignment="1" applyProtection="1">
      <alignment horizontal="center" vertical="center"/>
    </xf>
    <xf numFmtId="44" fontId="10" fillId="0" borderId="18" xfId="41" applyFont="1" applyFill="1" applyBorder="1" applyProtection="1"/>
    <xf numFmtId="44" fontId="9" fillId="30" borderId="50" xfId="41" applyFont="1" applyFill="1" applyBorder="1" applyAlignment="1" applyProtection="1">
      <alignment horizontal="center" vertical="center"/>
      <protection locked="0"/>
    </xf>
    <xf numFmtId="44" fontId="9" fillId="30" borderId="61" xfId="41" applyFont="1" applyFill="1" applyBorder="1" applyAlignment="1" applyProtection="1">
      <alignment horizontal="center" vertical="center"/>
      <protection locked="0"/>
    </xf>
    <xf numFmtId="44" fontId="9" fillId="30" borderId="12" xfId="41" applyFont="1" applyFill="1" applyBorder="1" applyProtection="1">
      <protection locked="0"/>
    </xf>
    <xf numFmtId="44" fontId="9" fillId="31" borderId="56" xfId="41" applyFont="1" applyFill="1" applyBorder="1" applyAlignment="1" applyProtection="1">
      <alignment vertical="center" wrapText="1"/>
      <protection locked="0"/>
    </xf>
    <xf numFmtId="44" fontId="9" fillId="31" borderId="14" xfId="41" applyFont="1" applyFill="1" applyBorder="1" applyAlignment="1" applyProtection="1">
      <alignment vertical="center" wrapText="1"/>
      <protection locked="0"/>
    </xf>
    <xf numFmtId="44" fontId="9" fillId="51" borderId="17" xfId="41" applyFont="1" applyFill="1" applyBorder="1" applyAlignment="1" applyProtection="1">
      <alignment vertical="center" wrapText="1"/>
    </xf>
    <xf numFmtId="44" fontId="9" fillId="0" borderId="15" xfId="41" applyFont="1" applyFill="1" applyBorder="1" applyAlignment="1" applyProtection="1">
      <alignment vertical="center" wrapText="1"/>
    </xf>
    <xf numFmtId="44" fontId="9" fillId="51" borderId="21" xfId="41" applyFont="1" applyFill="1" applyBorder="1" applyAlignment="1" applyProtection="1">
      <alignment vertical="center"/>
    </xf>
    <xf numFmtId="44" fontId="10" fillId="0" borderId="14" xfId="41" applyFont="1" applyFill="1" applyBorder="1" applyAlignment="1" applyProtection="1">
      <alignment vertical="center" wrapText="1"/>
    </xf>
    <xf numFmtId="44" fontId="9" fillId="28" borderId="14" xfId="41" applyFont="1" applyFill="1" applyBorder="1" applyAlignment="1" applyProtection="1">
      <alignment vertical="center" wrapText="1"/>
    </xf>
    <xf numFmtId="44" fontId="10" fillId="30" borderId="14" xfId="41" applyFont="1" applyFill="1" applyBorder="1" applyAlignment="1" applyProtection="1">
      <alignment vertical="top" wrapText="1"/>
      <protection locked="0"/>
    </xf>
    <xf numFmtId="0" fontId="10" fillId="30" borderId="14" xfId="41" applyNumberFormat="1" applyFont="1" applyFill="1" applyBorder="1" applyAlignment="1" applyProtection="1">
      <alignment vertical="top" wrapText="1"/>
      <protection locked="0"/>
    </xf>
    <xf numFmtId="0" fontId="9" fillId="31" borderId="21" xfId="0" applyFont="1" applyFill="1" applyBorder="1" applyAlignment="1" applyProtection="1">
      <alignment horizontal="left" vertical="center" wrapText="1"/>
      <protection locked="0"/>
    </xf>
    <xf numFmtId="44" fontId="9" fillId="30" borderId="14" xfId="41" applyFont="1" applyFill="1" applyBorder="1" applyAlignment="1" applyProtection="1">
      <alignment vertical="top" wrapText="1"/>
    </xf>
    <xf numFmtId="44" fontId="9" fillId="30" borderId="14" xfId="41" applyFont="1" applyFill="1" applyBorder="1" applyAlignment="1" applyProtection="1">
      <alignment vertical="center" wrapText="1"/>
    </xf>
    <xf numFmtId="44" fontId="10" fillId="25" borderId="18" xfId="41" applyFont="1" applyFill="1" applyBorder="1" applyAlignment="1" applyProtection="1">
      <alignment vertical="center"/>
    </xf>
    <xf numFmtId="44" fontId="10" fillId="32" borderId="14" xfId="41" applyFont="1" applyFill="1" applyBorder="1" applyAlignment="1" applyProtection="1">
      <alignment vertical="center"/>
    </xf>
    <xf numFmtId="44" fontId="10" fillId="32" borderId="12" xfId="41" applyFont="1" applyFill="1" applyBorder="1" applyAlignment="1" applyProtection="1">
      <alignment vertical="center"/>
    </xf>
    <xf numFmtId="44" fontId="10" fillId="27" borderId="14" xfId="41" applyFont="1" applyFill="1" applyBorder="1" applyAlignment="1" applyProtection="1">
      <alignment vertical="center"/>
    </xf>
    <xf numFmtId="44" fontId="8" fillId="0" borderId="14" xfId="41" applyFont="1" applyBorder="1" applyProtection="1"/>
    <xf numFmtId="44" fontId="7" fillId="0" borderId="19" xfId="41" applyFont="1" applyBorder="1" applyProtection="1"/>
    <xf numFmtId="44" fontId="7" fillId="0" borderId="14" xfId="41" applyFont="1" applyFill="1" applyBorder="1" applyProtection="1"/>
    <xf numFmtId="9" fontId="8" fillId="0" borderId="38" xfId="67" applyFont="1" applyBorder="1" applyAlignment="1" applyProtection="1">
      <alignment horizontal="center"/>
    </xf>
    <xf numFmtId="44" fontId="7" fillId="0" borderId="12" xfId="41" applyFont="1" applyBorder="1" applyProtection="1"/>
    <xf numFmtId="44" fontId="8" fillId="0" borderId="38" xfId="41" applyFont="1" applyBorder="1" applyProtection="1"/>
    <xf numFmtId="44" fontId="7" fillId="30" borderId="12" xfId="41" applyFont="1" applyFill="1" applyBorder="1" applyProtection="1">
      <protection locked="0"/>
    </xf>
    <xf numFmtId="0" fontId="7" fillId="0" borderId="42" xfId="0" applyFont="1" applyBorder="1" applyProtection="1"/>
    <xf numFmtId="44" fontId="7" fillId="0" borderId="62" xfId="41" applyFont="1" applyBorder="1" applyProtection="1"/>
    <xf numFmtId="44" fontId="7" fillId="30" borderId="62" xfId="41" applyFont="1" applyFill="1" applyBorder="1" applyProtection="1">
      <protection locked="0"/>
    </xf>
    <xf numFmtId="9" fontId="7" fillId="0" borderId="14" xfId="67" applyFont="1" applyBorder="1" applyAlignment="1" applyProtection="1">
      <alignment horizontal="center"/>
    </xf>
    <xf numFmtId="9" fontId="7" fillId="0" borderId="41" xfId="67" applyFont="1" applyBorder="1" applyAlignment="1" applyProtection="1">
      <alignment horizontal="center"/>
    </xf>
    <xf numFmtId="9" fontId="7" fillId="0" borderId="40" xfId="67" applyFont="1" applyBorder="1" applyAlignment="1" applyProtection="1">
      <alignment horizontal="center"/>
    </xf>
    <xf numFmtId="9" fontId="7" fillId="0" borderId="43" xfId="67" applyFont="1" applyBorder="1" applyAlignment="1" applyProtection="1">
      <alignment horizontal="center"/>
    </xf>
    <xf numFmtId="9" fontId="7" fillId="0" borderId="12" xfId="67" applyFont="1" applyBorder="1" applyAlignment="1" applyProtection="1">
      <alignment horizontal="center"/>
    </xf>
    <xf numFmtId="9" fontId="7" fillId="0" borderId="49" xfId="67" applyFont="1" applyBorder="1" applyAlignment="1" applyProtection="1">
      <alignment horizontal="center"/>
    </xf>
    <xf numFmtId="2" fontId="59" fillId="32" borderId="45" xfId="0" applyNumberFormat="1" applyFont="1" applyFill="1" applyBorder="1" applyProtection="1"/>
    <xf numFmtId="43" fontId="10" fillId="32" borderId="46" xfId="37" applyFont="1" applyFill="1" applyBorder="1" applyAlignment="1" applyProtection="1">
      <alignment horizontal="center"/>
    </xf>
    <xf numFmtId="43" fontId="10" fillId="32" borderId="47" xfId="37" applyFont="1" applyFill="1" applyBorder="1" applyAlignment="1" applyProtection="1">
      <alignment horizontal="center"/>
    </xf>
    <xf numFmtId="2" fontId="10" fillId="0" borderId="52" xfId="0" applyNumberFormat="1" applyFont="1" applyFill="1" applyBorder="1" applyProtection="1"/>
    <xf numFmtId="2" fontId="10" fillId="0" borderId="51" xfId="0" applyNumberFormat="1" applyFont="1" applyFill="1" applyBorder="1" applyAlignment="1" applyProtection="1">
      <alignment horizontal="center"/>
    </xf>
    <xf numFmtId="2" fontId="10" fillId="0" borderId="39" xfId="0" applyNumberFormat="1" applyFont="1" applyFill="1" applyBorder="1" applyProtection="1"/>
    <xf numFmtId="2" fontId="10" fillId="0" borderId="41" xfId="0" applyNumberFormat="1" applyFont="1" applyFill="1" applyBorder="1" applyAlignment="1" applyProtection="1">
      <alignment horizontal="center"/>
    </xf>
    <xf numFmtId="2" fontId="10" fillId="0" borderId="44" xfId="0" applyNumberFormat="1" applyFont="1" applyFill="1" applyBorder="1" applyProtection="1"/>
    <xf numFmtId="2" fontId="10" fillId="0" borderId="60" xfId="0" applyNumberFormat="1" applyFont="1" applyFill="1" applyBorder="1" applyAlignment="1" applyProtection="1">
      <alignment horizontal="center"/>
    </xf>
    <xf numFmtId="2" fontId="10" fillId="0" borderId="45" xfId="0" applyNumberFormat="1" applyFont="1" applyFill="1" applyBorder="1" applyProtection="1"/>
    <xf numFmtId="2" fontId="10" fillId="0" borderId="47" xfId="0" applyNumberFormat="1" applyFont="1" applyFill="1" applyBorder="1" applyAlignment="1" applyProtection="1">
      <alignment horizontal="center"/>
    </xf>
    <xf numFmtId="2" fontId="10" fillId="32" borderId="14" xfId="0" applyNumberFormat="1" applyFont="1" applyFill="1" applyBorder="1" applyProtection="1"/>
    <xf numFmtId="2" fontId="8" fillId="32" borderId="14" xfId="0" applyNumberFormat="1" applyFont="1" applyFill="1" applyBorder="1" applyProtection="1"/>
    <xf numFmtId="184" fontId="9" fillId="0" borderId="0" xfId="211" applyNumberFormat="1" applyFont="1" applyProtection="1"/>
    <xf numFmtId="10" fontId="9" fillId="0" borderId="0" xfId="214" applyNumberFormat="1" applyFont="1" applyProtection="1"/>
    <xf numFmtId="44" fontId="9" fillId="0" borderId="0" xfId="214" applyNumberFormat="1" applyFont="1" applyProtection="1"/>
    <xf numFmtId="10" fontId="9" fillId="0" borderId="0" xfId="214" applyNumberFormat="1" applyFont="1" applyFill="1" applyProtection="1"/>
    <xf numFmtId="0" fontId="1" fillId="0" borderId="0" xfId="216" applyProtection="1"/>
    <xf numFmtId="184" fontId="10" fillId="0" borderId="14" xfId="211" applyNumberFormat="1" applyFont="1" applyBorder="1" applyAlignment="1" applyProtection="1">
      <alignment horizontal="center"/>
    </xf>
    <xf numFmtId="184" fontId="9" fillId="1" borderId="0" xfId="211" applyNumberFormat="1" applyFont="1" applyFill="1" applyProtection="1"/>
    <xf numFmtId="184" fontId="10" fillId="0" borderId="0" xfId="211" applyNumberFormat="1" applyFont="1" applyBorder="1" applyAlignment="1" applyProtection="1">
      <alignment horizontal="center"/>
    </xf>
    <xf numFmtId="0" fontId="63" fillId="0" borderId="0" xfId="211" applyProtection="1"/>
    <xf numFmtId="184" fontId="10" fillId="0" borderId="0" xfId="211" applyNumberFormat="1" applyFont="1" applyAlignment="1" applyProtection="1"/>
    <xf numFmtId="184" fontId="9" fillId="0" borderId="0" xfId="211" quotePrefix="1" applyNumberFormat="1" applyFont="1" applyProtection="1"/>
    <xf numFmtId="44" fontId="41" fillId="50" borderId="31" xfId="41" applyFont="1" applyFill="1" applyBorder="1" applyProtection="1">
      <protection locked="0"/>
    </xf>
    <xf numFmtId="44" fontId="41" fillId="50" borderId="18" xfId="41" applyFont="1" applyFill="1" applyBorder="1" applyProtection="1">
      <protection locked="0"/>
    </xf>
    <xf numFmtId="44" fontId="41" fillId="50" borderId="9" xfId="41" applyFont="1" applyFill="1" applyBorder="1" applyProtection="1">
      <protection locked="0"/>
    </xf>
    <xf numFmtId="44" fontId="41" fillId="50" borderId="10" xfId="41" applyFont="1" applyFill="1" applyBorder="1" applyProtection="1">
      <protection locked="0"/>
    </xf>
    <xf numFmtId="44" fontId="15" fillId="0" borderId="19" xfId="41" applyFont="1" applyBorder="1" applyProtection="1"/>
    <xf numFmtId="44" fontId="15" fillId="0" borderId="14" xfId="41" applyFont="1" applyBorder="1" applyProtection="1"/>
    <xf numFmtId="44" fontId="35" fillId="50" borderId="33" xfId="41" applyFont="1" applyFill="1" applyBorder="1" applyProtection="1">
      <protection locked="0"/>
    </xf>
    <xf numFmtId="44" fontId="35" fillId="50" borderId="11" xfId="41" applyFont="1" applyFill="1" applyBorder="1" applyProtection="1">
      <protection locked="0"/>
    </xf>
    <xf numFmtId="44" fontId="35" fillId="50" borderId="13" xfId="41" applyFont="1" applyFill="1" applyBorder="1" applyProtection="1">
      <protection locked="0"/>
    </xf>
    <xf numFmtId="44" fontId="35" fillId="0" borderId="33" xfId="41" applyFont="1" applyBorder="1" applyProtection="1"/>
    <xf numFmtId="44" fontId="35" fillId="0" borderId="15" xfId="41" applyFont="1" applyBorder="1" applyProtection="1"/>
    <xf numFmtId="44" fontId="35" fillId="0" borderId="16" xfId="41" applyFont="1" applyBorder="1" applyProtection="1"/>
    <xf numFmtId="44" fontId="35" fillId="0" borderId="0" xfId="41" applyFont="1" applyBorder="1" applyProtection="1"/>
    <xf numFmtId="44" fontId="37" fillId="0" borderId="14" xfId="41" applyFont="1" applyBorder="1" applyProtection="1"/>
    <xf numFmtId="44" fontId="29" fillId="0" borderId="0" xfId="41" applyFont="1" applyProtection="1"/>
    <xf numFmtId="44" fontId="37" fillId="0" borderId="0" xfId="41" applyFont="1" applyBorder="1" applyProtection="1"/>
    <xf numFmtId="44" fontId="35" fillId="0" borderId="0" xfId="41" applyFont="1" applyProtection="1"/>
    <xf numFmtId="44" fontId="41" fillId="50" borderId="33" xfId="41" applyFont="1" applyFill="1" applyBorder="1" applyProtection="1">
      <protection locked="0"/>
    </xf>
    <xf numFmtId="44" fontId="37" fillId="0" borderId="19" xfId="41" applyFont="1" applyBorder="1" applyProtection="1"/>
    <xf numFmtId="44" fontId="29" fillId="0" borderId="0" xfId="41" applyFont="1" applyBorder="1" applyProtection="1"/>
    <xf numFmtId="44" fontId="41" fillId="0" borderId="9" xfId="41" applyFont="1" applyBorder="1" applyAlignment="1" applyProtection="1">
      <alignment horizontal="fill"/>
    </xf>
    <xf numFmtId="44" fontId="41" fillId="0" borderId="10" xfId="41" applyFont="1" applyBorder="1" applyAlignment="1" applyProtection="1">
      <alignment horizontal="fill"/>
    </xf>
    <xf numFmtId="44" fontId="41" fillId="0" borderId="59" xfId="41" applyFont="1" applyBorder="1" applyProtection="1"/>
    <xf numFmtId="44" fontId="41" fillId="0" borderId="12" xfId="41" applyFont="1" applyBorder="1" applyProtection="1"/>
    <xf numFmtId="44" fontId="35" fillId="50" borderId="10" xfId="41" applyFont="1" applyFill="1" applyBorder="1" applyProtection="1">
      <protection locked="0"/>
    </xf>
    <xf numFmtId="44" fontId="35" fillId="50" borderId="9" xfId="41" applyFont="1" applyFill="1" applyBorder="1" applyProtection="1">
      <protection locked="0"/>
    </xf>
    <xf numFmtId="44" fontId="65" fillId="50" borderId="33" xfId="41" applyFont="1" applyFill="1" applyBorder="1" applyProtection="1">
      <protection locked="0"/>
    </xf>
    <xf numFmtId="44" fontId="64" fillId="50" borderId="33" xfId="41" applyFont="1" applyFill="1" applyBorder="1" applyProtection="1">
      <protection locked="0"/>
    </xf>
    <xf numFmtId="44" fontId="65" fillId="50" borderId="11" xfId="41" applyFont="1" applyFill="1" applyBorder="1" applyProtection="1">
      <protection locked="0"/>
    </xf>
    <xf numFmtId="44" fontId="64" fillId="50" borderId="11" xfId="41" applyFont="1" applyFill="1" applyBorder="1" applyProtection="1">
      <protection locked="0"/>
    </xf>
    <xf numFmtId="44" fontId="65" fillId="50" borderId="13" xfId="41" applyFont="1" applyFill="1" applyBorder="1" applyProtection="1">
      <protection locked="0"/>
    </xf>
    <xf numFmtId="44" fontId="64" fillId="50" borderId="13" xfId="41" applyFont="1" applyFill="1" applyBorder="1" applyProtection="1">
      <protection locked="0"/>
    </xf>
    <xf numFmtId="44" fontId="9" fillId="0" borderId="0" xfId="41" applyFont="1" applyBorder="1" applyProtection="1"/>
    <xf numFmtId="44" fontId="9" fillId="0" borderId="0" xfId="41" applyFont="1" applyProtection="1"/>
    <xf numFmtId="184" fontId="66" fillId="0" borderId="0" xfId="211" applyNumberFormat="1" applyFont="1" applyProtection="1"/>
    <xf numFmtId="10" fontId="66" fillId="0" borderId="0" xfId="214" applyNumberFormat="1" applyFont="1" applyProtection="1"/>
    <xf numFmtId="1" fontId="66" fillId="0" borderId="0" xfId="211" applyNumberFormat="1" applyFont="1" applyProtection="1"/>
    <xf numFmtId="44" fontId="7" fillId="49" borderId="14" xfId="41" applyFont="1" applyFill="1" applyBorder="1" applyProtection="1"/>
    <xf numFmtId="44" fontId="34" fillId="33" borderId="14" xfId="41" applyFont="1" applyFill="1" applyBorder="1" applyProtection="1"/>
    <xf numFmtId="44" fontId="7" fillId="49" borderId="18" xfId="41" applyFont="1" applyFill="1" applyBorder="1" applyProtection="1"/>
    <xf numFmtId="44" fontId="13" fillId="32" borderId="14" xfId="41" applyFont="1" applyFill="1" applyBorder="1" applyProtection="1"/>
    <xf numFmtId="44" fontId="7" fillId="30" borderId="14" xfId="41" applyFont="1" applyFill="1" applyBorder="1" applyProtection="1">
      <protection locked="0"/>
    </xf>
    <xf numFmtId="44" fontId="7" fillId="30" borderId="16" xfId="41" applyFont="1" applyFill="1" applyBorder="1" applyProtection="1">
      <protection locked="0"/>
    </xf>
    <xf numFmtId="44" fontId="7" fillId="49" borderId="31" xfId="41" applyFont="1" applyFill="1" applyBorder="1" applyProtection="1"/>
    <xf numFmtId="44" fontId="7" fillId="49" borderId="16" xfId="41" applyFont="1" applyFill="1" applyBorder="1" applyProtection="1"/>
    <xf numFmtId="44" fontId="8" fillId="0" borderId="14" xfId="41" applyFont="1" applyFill="1" applyBorder="1" applyProtection="1"/>
    <xf numFmtId="44" fontId="10" fillId="32" borderId="14" xfId="41" applyFont="1" applyFill="1" applyBorder="1" applyProtection="1"/>
    <xf numFmtId="44" fontId="0" fillId="0" borderId="0" xfId="41" applyFont="1" applyProtection="1"/>
    <xf numFmtId="44" fontId="9" fillId="0" borderId="14" xfId="41" applyFont="1" applyBorder="1" applyProtection="1"/>
    <xf numFmtId="44" fontId="7" fillId="0" borderId="10" xfId="41" applyFont="1" applyBorder="1" applyProtection="1"/>
    <xf numFmtId="184" fontId="9" fillId="30" borderId="0" xfId="211" applyNumberFormat="1" applyFont="1" applyFill="1" applyProtection="1">
      <protection locked="0"/>
    </xf>
    <xf numFmtId="0" fontId="9" fillId="30" borderId="0" xfId="214" applyNumberFormat="1" applyFont="1" applyFill="1" applyProtection="1">
      <protection locked="0"/>
    </xf>
    <xf numFmtId="43" fontId="66" fillId="0" borderId="0" xfId="37" applyFont="1" applyProtection="1"/>
    <xf numFmtId="0" fontId="10" fillId="0" borderId="15" xfId="0" applyNumberFormat="1" applyFont="1" applyFill="1" applyBorder="1" applyAlignment="1" applyProtection="1">
      <alignment horizontal="center" vertical="top" wrapText="1"/>
    </xf>
    <xf numFmtId="169" fontId="35" fillId="50" borderId="14" xfId="215" applyNumberFormat="1" applyFont="1" applyFill="1" applyBorder="1" applyProtection="1">
      <protection locked="0"/>
    </xf>
    <xf numFmtId="10" fontId="7" fillId="0" borderId="0" xfId="37" applyNumberFormat="1" applyFont="1" applyFill="1" applyProtection="1"/>
    <xf numFmtId="0" fontId="9" fillId="30" borderId="14" xfId="0" applyNumberFormat="1" applyFont="1" applyFill="1" applyBorder="1" applyAlignment="1" applyProtection="1">
      <alignment vertical="top" wrapText="1"/>
    </xf>
    <xf numFmtId="40" fontId="9" fillId="31" borderId="21" xfId="37" applyNumberFormat="1" applyFont="1" applyFill="1" applyBorder="1" applyAlignment="1" applyProtection="1">
      <alignment vertical="center" wrapText="1"/>
      <protection locked="0"/>
    </xf>
    <xf numFmtId="38" fontId="9" fillId="31" borderId="21" xfId="0" applyNumberFormat="1" applyFont="1" applyFill="1" applyBorder="1" applyAlignment="1" applyProtection="1">
      <alignment vertical="center" wrapText="1"/>
      <protection locked="0"/>
    </xf>
    <xf numFmtId="0" fontId="34" fillId="0" borderId="0" xfId="0" applyFont="1" applyProtection="1"/>
    <xf numFmtId="0" fontId="69" fillId="0" borderId="0" xfId="0" applyFont="1" applyProtection="1"/>
    <xf numFmtId="43" fontId="66" fillId="0" borderId="0" xfId="37" applyFont="1" applyFill="1" applyProtection="1"/>
    <xf numFmtId="0" fontId="66" fillId="0" borderId="0" xfId="0" applyFont="1" applyFill="1" applyProtection="1"/>
    <xf numFmtId="43" fontId="66" fillId="0" borderId="0" xfId="37" applyFont="1" applyBorder="1" applyProtection="1"/>
    <xf numFmtId="43" fontId="66" fillId="0" borderId="0" xfId="37" applyFont="1" applyAlignment="1" applyProtection="1">
      <alignment horizontal="center"/>
    </xf>
    <xf numFmtId="43" fontId="34" fillId="0" borderId="0" xfId="0" applyNumberFormat="1" applyFont="1" applyProtection="1"/>
    <xf numFmtId="43" fontId="66" fillId="0" borderId="0" xfId="67" applyNumberFormat="1" applyFont="1" applyProtection="1"/>
    <xf numFmtId="9" fontId="66" fillId="0" borderId="0" xfId="37" applyNumberFormat="1" applyFont="1" applyFill="1" applyProtection="1"/>
    <xf numFmtId="44" fontId="66" fillId="0" borderId="0" xfId="0" applyNumberFormat="1" applyFont="1" applyProtection="1"/>
    <xf numFmtId="0" fontId="68" fillId="0" borderId="0" xfId="0" applyFont="1" applyFill="1"/>
    <xf numFmtId="10" fontId="68" fillId="0" borderId="0" xfId="67" applyNumberFormat="1" applyFont="1" applyFill="1"/>
    <xf numFmtId="17" fontId="37" fillId="0" borderId="16" xfId="215" applyNumberFormat="1" applyFont="1" applyBorder="1" applyAlignment="1" applyProtection="1">
      <alignment horizontal="center" vertical="center" wrapText="1"/>
    </xf>
    <xf numFmtId="0" fontId="65" fillId="50" borderId="11" xfId="215" applyFont="1" applyFill="1" applyBorder="1" applyAlignment="1" applyProtection="1">
      <alignment horizontal="center"/>
      <protection locked="0"/>
    </xf>
    <xf numFmtId="0" fontId="65" fillId="50" borderId="13" xfId="215" applyFont="1" applyFill="1" applyBorder="1" applyAlignment="1" applyProtection="1">
      <alignment horizontal="center"/>
      <protection locked="0"/>
    </xf>
    <xf numFmtId="0" fontId="37" fillId="0" borderId="14" xfId="0" applyFont="1" applyBorder="1" applyAlignment="1" applyProtection="1">
      <alignment horizontal="center" vertical="center" wrapText="1"/>
    </xf>
    <xf numFmtId="44" fontId="61" fillId="0" borderId="0" xfId="215" applyNumberFormat="1" applyFont="1" applyProtection="1"/>
    <xf numFmtId="10" fontId="9" fillId="30" borderId="0" xfId="67" applyNumberFormat="1" applyFont="1" applyFill="1" applyProtection="1">
      <protection locked="0"/>
    </xf>
    <xf numFmtId="169" fontId="37" fillId="0" borderId="14" xfId="215" applyNumberFormat="1" applyFont="1" applyBorder="1" applyAlignment="1" applyProtection="1">
      <alignment horizontal="center"/>
    </xf>
    <xf numFmtId="0" fontId="10" fillId="0" borderId="1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16" xfId="0" applyNumberFormat="1" applyFont="1" applyFill="1" applyBorder="1" applyAlignment="1" applyProtection="1">
      <alignment horizontal="center" vertical="top" wrapText="1"/>
    </xf>
    <xf numFmtId="40" fontId="10" fillId="0" borderId="18" xfId="0" applyNumberFormat="1" applyFont="1" applyFill="1" applyBorder="1" applyAlignment="1" applyProtection="1">
      <alignment horizontal="center" vertical="center" wrapText="1"/>
    </xf>
    <xf numFmtId="40" fontId="10" fillId="0" borderId="10" xfId="0" applyNumberFormat="1" applyFont="1" applyFill="1" applyBorder="1" applyAlignment="1" applyProtection="1">
      <alignment horizontal="center" vertical="center" wrapText="1"/>
    </xf>
    <xf numFmtId="3" fontId="10" fillId="32" borderId="9" xfId="0" applyNumberFormat="1" applyFont="1" applyFill="1" applyBorder="1" applyAlignment="1" applyProtection="1">
      <alignment horizontal="left" vertical="top" wrapText="1"/>
    </xf>
    <xf numFmtId="3" fontId="10" fillId="32" borderId="11" xfId="0" applyNumberFormat="1" applyFont="1" applyFill="1" applyBorder="1" applyAlignment="1" applyProtection="1">
      <alignment horizontal="left" vertical="top" wrapText="1"/>
    </xf>
    <xf numFmtId="0" fontId="10" fillId="0" borderId="19" xfId="0" applyFont="1" applyFill="1" applyBorder="1" applyAlignment="1" applyProtection="1">
      <alignment horizontal="right" vertical="center" wrapText="1"/>
    </xf>
    <xf numFmtId="0" fontId="10" fillId="0" borderId="16" xfId="0" applyFont="1" applyFill="1" applyBorder="1" applyAlignment="1" applyProtection="1">
      <alignment horizontal="right" vertical="center" wrapText="1"/>
    </xf>
    <xf numFmtId="0" fontId="10" fillId="32" borderId="19" xfId="0" applyNumberFormat="1" applyFont="1" applyFill="1" applyBorder="1" applyAlignment="1" applyProtection="1">
      <alignment horizontal="left" vertical="top" wrapText="1"/>
    </xf>
    <xf numFmtId="0" fontId="10" fillId="32" borderId="16" xfId="0" applyNumberFormat="1" applyFont="1" applyFill="1" applyBorder="1" applyAlignment="1" applyProtection="1">
      <alignment horizontal="left" vertical="top" wrapText="1"/>
    </xf>
    <xf numFmtId="184" fontId="12" fillId="0" borderId="19" xfId="211" applyNumberFormat="1" applyFont="1" applyBorder="1" applyAlignment="1" applyProtection="1">
      <alignment horizontal="center"/>
    </xf>
    <xf numFmtId="184" fontId="12" fillId="0" borderId="15" xfId="211" applyNumberFormat="1" applyFont="1" applyBorder="1" applyAlignment="1" applyProtection="1">
      <alignment horizontal="center"/>
    </xf>
    <xf numFmtId="184" fontId="12" fillId="0" borderId="16" xfId="211" applyNumberFormat="1" applyFont="1" applyBorder="1" applyAlignment="1" applyProtection="1">
      <alignment horizontal="center"/>
    </xf>
    <xf numFmtId="43" fontId="8" fillId="0" borderId="19" xfId="37" applyFont="1" applyBorder="1" applyAlignment="1" applyProtection="1">
      <alignment horizontal="center"/>
    </xf>
    <xf numFmtId="43" fontId="8" fillId="0" borderId="15" xfId="37" applyFont="1" applyBorder="1" applyAlignment="1" applyProtection="1">
      <alignment horizontal="center"/>
    </xf>
    <xf numFmtId="43" fontId="8" fillId="0" borderId="16" xfId="37" applyFont="1" applyBorder="1" applyAlignment="1" applyProtection="1">
      <alignment horizontal="center"/>
    </xf>
  </cellXfs>
  <cellStyles count="217">
    <cellStyle name="_AA FADESA MZO.31 MON.DOC." xfId="73"/>
    <cellStyle name="_AA FADESA MZO.31 MON.DOC._FORMATOS  RESULTADOS COMITE ELECUTIVO-SEPT08ECU (2)" xfId="74"/>
    <cellStyle name="_AA FADESA MZO.31 MON.DOC._FORMATOS  RESULTADOS COMITE ELECUTIVO-SEPT08ECU (4)" xfId="75"/>
    <cellStyle name="_AA moneda funcional a FEB" xfId="76"/>
    <cellStyle name="_AA moneda funcional a FEB_FORMATOS  RESULTADOS COMITE ELECUTIVO-SEPT08ECU (2)" xfId="77"/>
    <cellStyle name="_AA moneda funcional a FEB_FORMATOS  RESULTADOS COMITE ELECUTIVO-SEPT08ECU (4)" xfId="78"/>
    <cellStyle name="_AA moneda funcional a OCT.06" xfId="79"/>
    <cellStyle name="_AA moneda funcional a OCT.06_FORMATOS  RESULTADOS COMITE ELECUTIVO-SEPT08ECU (2)" xfId="80"/>
    <cellStyle name="_AA moneda funcional a OCT.06_FORMATOS  RESULTADOS COMITE ELECUTIVO-SEPT08ECU (4)" xfId="81"/>
    <cellStyle name="_AA moneda funcional a OCT.06A" xfId="82"/>
    <cellStyle name="_AA moneda funcional a OCT.06A_FORMATOS  RESULTADOS COMITE ELECUTIVO-SEPT08ECU (2)" xfId="83"/>
    <cellStyle name="_AA moneda funcional a OCT.06A_FORMATOS  RESULTADOS COMITE ELECUTIVO-SEPT08ECU (4)" xfId="84"/>
    <cellStyle name="_AA moneda funcional a sep.06" xfId="85"/>
    <cellStyle name="_AA moneda funcional a sep.06_FORMATOS  RESULTADOS COMITE ELECUTIVO-SEPT08ECU (2)" xfId="86"/>
    <cellStyle name="_AA moneda funcional a sep.06_FORMATOS  RESULTADOS COMITE ELECUTIVO-SEPT08ECU (4)" xfId="87"/>
    <cellStyle name="_ABRIL-AAM1" xfId="88"/>
    <cellStyle name="_ABRIL-AAM1_FORMATOS  RESULTADOS COMITE ELECUTIVO-SEPT08ECU (2)" xfId="89"/>
    <cellStyle name="_ABRIL-AAM1_FORMATOS  RESULTADOS COMITE ELECUTIVO-SEPT08ECU (4)" xfId="90"/>
    <cellStyle name="_ABRIL-AAME1" xfId="91"/>
    <cellStyle name="_ABRIL-AAME1_FORMATOS  RESULTADOS COMITE ELECUTIVO-SEPT08ECU (2)" xfId="92"/>
    <cellStyle name="_ABRIL-AAME1_FORMATOS  RESULTADOS COMITE ELECUTIVO-SEPT08ECU (4)" xfId="93"/>
    <cellStyle name="_AGO-AAM" xfId="94"/>
    <cellStyle name="_AGO-AAM_DIRECTORIO 4TO TRIMESTRE" xfId="95"/>
    <cellStyle name="_AGO-AAM_FORMATOS  RESULTADOS COMITE ELECUTIVO-SEPT08ECU (2)" xfId="96"/>
    <cellStyle name="_AGO-AAM_FORMATOS  RESULTADOS COMITE ELECUTIVO-SEPT08ECU (4)" xfId="97"/>
    <cellStyle name="_AGO-AAM_REUNION JEFATURAS MARZO 09-04-13" xfId="98"/>
    <cellStyle name="_Ajustes Diferencial 2007-Abril" xfId="99"/>
    <cellStyle name="_Ajustes Diferencial 2007-Abril_FORMATOS  RESULTADOS COMITE ELECUTIVO-SEPT08ECU (2)" xfId="100"/>
    <cellStyle name="_Ajustes Diferencial 2007-Abril_FORMATOS  RESULTADOS COMITE ELECUTIVO-SEPT08ECU (4)" xfId="101"/>
    <cellStyle name="_ANTIGUEDAD DIC 2006 DOLARES FADESA" xfId="102"/>
    <cellStyle name="_ANTIGUEDAD DIC 2006 DOLARES FADESA_FORMATOS  RESULTADOS COMITE ELECUTIVO-SEPT08ECU (2)" xfId="103"/>
    <cellStyle name="_ANTIGUEDAD DIC 2006 DOLARES FADESA_FORMATOS  RESULTADOS COMITE ELECUTIVO-SEPT08ECU (4)" xfId="104"/>
    <cellStyle name="_ANTIGUEDAD DIC 2006 ORIGINAL FADESA" xfId="105"/>
    <cellStyle name="_ANTIGUEDAD DIC 2006 ORIGINAL FADESA_FORMATOS  RESULTADOS COMITE ELECUTIVO-SEPT08ECU (2)" xfId="106"/>
    <cellStyle name="_ANTIGUEDAD DIC 2006 ORIGINAL FADESA_FORMATOS  RESULTADOS COMITE ELECUTIVO-SEPT08ECU (4)" xfId="107"/>
    <cellStyle name="_Conciliacion Febrero" xfId="108"/>
    <cellStyle name="_Conciliacion JULIO" xfId="109"/>
    <cellStyle name="_Conciliacion JULIO_DIRECTORIO 4TO TRIMESTRE" xfId="110"/>
    <cellStyle name="_Conciliacion JULIO_FORMATOS  RESULTADOS COMITE ELECUTIVO-SEPT08ECU (2)" xfId="111"/>
    <cellStyle name="_Conciliacion JULIO_FORMATOS  RESULTADOS COMITE ELECUTIVO-SEPT08ECU (4)" xfId="112"/>
    <cellStyle name="_Conciliacion JULIO_REUNION JEFATURAS MARZO 09-04-13" xfId="113"/>
    <cellStyle name="_Conciliacion OCT06." xfId="114"/>
    <cellStyle name="_Conciliacion OCT06._FORMATOS  RESULTADOS COMITE ELECUTIVO-SEPT08ECU (2)" xfId="115"/>
    <cellStyle name="_Conciliacion OCT06._FORMATOS  RESULTADOS COMITE ELECUTIVO-SEPT08ECU (4)" xfId="116"/>
    <cellStyle name="_JNO-AAF" xfId="117"/>
    <cellStyle name="_JNO-AAF_FORMATOS  RESULTADOS COMITE ELECUTIVO-SEPT08ECU (2)" xfId="118"/>
    <cellStyle name="_JNO-AAF_FORMATOS  RESULTADOS COMITE ELECUTIVO-SEPT08ECU (4)" xfId="119"/>
    <cellStyle name="_JNO-AAM" xfId="120"/>
    <cellStyle name="_JNO-AAM_FORMATOS  RESULTADOS COMITE ELECUTIVO-SEPT08ECU (2)" xfId="121"/>
    <cellStyle name="_JNO-AAM_FORMATOS  RESULTADOS COMITE ELECUTIVO-SEPT08ECU (4)" xfId="122"/>
    <cellStyle name="_LIBRO MAYOR" xfId="123"/>
    <cellStyle name="_Libro Mayor 1110299102 Trf. entre cuen" xfId="124"/>
    <cellStyle name="_Libro Mayor 1110299102 Trf. entre cuen_FORMATOS  RESULTADOS COMITE ELECUTIVO-SEPT08ECU (2)" xfId="125"/>
    <cellStyle name="_Libro Mayor 1110299102 Trf. entre cuen_FORMATOS  RESULTADOS COMITE ELECUTIVO-SEPT08ECU (4)" xfId="126"/>
    <cellStyle name="_LIBRO MAYOR_1" xfId="127"/>
    <cellStyle name="_LIBRO MAYOR_1_DIRECTORIO 4TO TRIMESTRE" xfId="128"/>
    <cellStyle name="_LIBRO MAYOR_1_FORMATOS  RESULTADOS COMITE ELECUTIVO-SEPT08ECU (2)" xfId="129"/>
    <cellStyle name="_LIBRO MAYOR_1_FORMATOS  RESULTADOS COMITE ELECUTIVO-SEPT08ECU (4)" xfId="130"/>
    <cellStyle name="_LIBRO MAYOR_1_REUNION JEFATURAS MARZO 09-04-13" xfId="131"/>
    <cellStyle name="_LIBRO MAYOR_FORMATOS  RESULTADOS COMITE ELECUTIVO-SEPT08ECU (2)" xfId="132"/>
    <cellStyle name="_LIBRO MAYOR_FORMATOS  RESULTADOS COMITE ELECUTIVO-SEPT08ECU (4)" xfId="133"/>
    <cellStyle name="_Libro2" xfId="134"/>
    <cellStyle name="_Libro2_FORMATOS  RESULTADOS COMITE ELECUTIVO-SEPT08ECU (2)" xfId="135"/>
    <cellStyle name="_Libro2_FORMATOS  RESULTADOS COMITE ELECUTIVO-SEPT08ECU (4)" xfId="136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elda de comprobación 12" xfId="137"/>
    <cellStyle name="Celda de comprobación 2" xfId="138"/>
    <cellStyle name="Check Cell" xfId="27"/>
    <cellStyle name="Currency 2" xfId="139"/>
    <cellStyle name="Currency 2 2" xfId="140"/>
    <cellStyle name="Currency 3" xfId="141"/>
    <cellStyle name="Estilo 1" xfId="142"/>
    <cellStyle name="Estilo 1 2" xfId="143"/>
    <cellStyle name="Euro" xfId="28"/>
    <cellStyle name="Excel Built-in Normal" xfId="144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vínculo 2" xfId="145"/>
    <cellStyle name="Hipervínculo 3" xfId="146"/>
    <cellStyle name="Input" xfId="35"/>
    <cellStyle name="Linked Cell" xfId="36"/>
    <cellStyle name="Millares" xfId="37" builtinId="3"/>
    <cellStyle name="Millares 19" xfId="147"/>
    <cellStyle name="Millares 2" xfId="38"/>
    <cellStyle name="Millares 2 2" xfId="148"/>
    <cellStyle name="Millares 2 3" xfId="149"/>
    <cellStyle name="Millares 3" xfId="39"/>
    <cellStyle name="Millares 3 2" xfId="150"/>
    <cellStyle name="Millares 3 2 2" xfId="151"/>
    <cellStyle name="Millares 3 3" xfId="152"/>
    <cellStyle name="Millares 4" xfId="40"/>
    <cellStyle name="Millares 4 2" xfId="153"/>
    <cellStyle name="Millares 4 3" xfId="154"/>
    <cellStyle name="Millares 5" xfId="155"/>
    <cellStyle name="Millares 6" xfId="156"/>
    <cellStyle name="Millares 7" xfId="157"/>
    <cellStyle name="Millares 8" xfId="209"/>
    <cellStyle name="Millares 9" xfId="212"/>
    <cellStyle name="Moneda" xfId="41" builtinId="4"/>
    <cellStyle name="Moneda 2" xfId="42"/>
    <cellStyle name="Moneda 2 2" xfId="43"/>
    <cellStyle name="Moneda 3" xfId="44"/>
    <cellStyle name="Moneda 4" xfId="45"/>
    <cellStyle name="Moneda 4 2" xfId="46"/>
    <cellStyle name="Normal" xfId="0" builtinId="0"/>
    <cellStyle name="Normal 10" xfId="47"/>
    <cellStyle name="Normal 104" xfId="158"/>
    <cellStyle name="Normal 11" xfId="48"/>
    <cellStyle name="Normal 12" xfId="72"/>
    <cellStyle name="Normal 12 2" xfId="159"/>
    <cellStyle name="Normal 13" xfId="160"/>
    <cellStyle name="Normal 14" xfId="161"/>
    <cellStyle name="Normal 15" xfId="162"/>
    <cellStyle name="Normal 16" xfId="163"/>
    <cellStyle name="Normal 17" xfId="164"/>
    <cellStyle name="Normal 18" xfId="165"/>
    <cellStyle name="Normal 19" xfId="166"/>
    <cellStyle name="Normal 19 2" xfId="167"/>
    <cellStyle name="Normal 191" xfId="168"/>
    <cellStyle name="Normal 2" xfId="49"/>
    <cellStyle name="Normal 2 2" xfId="50"/>
    <cellStyle name="Normal 2 2 2" xfId="51"/>
    <cellStyle name="Normal 2 2 3" xfId="52"/>
    <cellStyle name="Normal 2 3" xfId="53"/>
    <cellStyle name="Normal 2 4" xfId="169"/>
    <cellStyle name="Normal 20" xfId="170"/>
    <cellStyle name="Normal 21" xfId="171"/>
    <cellStyle name="Normal 22" xfId="172"/>
    <cellStyle name="Normal 23" xfId="173"/>
    <cellStyle name="Normal 24" xfId="174"/>
    <cellStyle name="Normal 25" xfId="175"/>
    <cellStyle name="Normal 26" xfId="211"/>
    <cellStyle name="Normal 27" xfId="213"/>
    <cellStyle name="Normal 27 2" xfId="216"/>
    <cellStyle name="Normal 28" xfId="210"/>
    <cellStyle name="Normal 29" xfId="215"/>
    <cellStyle name="Normal 3" xfId="54"/>
    <cellStyle name="Normal 3 2" xfId="176"/>
    <cellStyle name="Normal 3 2 2" xfId="177"/>
    <cellStyle name="Normal 3 2 2 2" xfId="178"/>
    <cellStyle name="Normal 3 3" xfId="179"/>
    <cellStyle name="Normal 3 4" xfId="180"/>
    <cellStyle name="Normal 3 5" xfId="181"/>
    <cellStyle name="Normal 4" xfId="55"/>
    <cellStyle name="Normal 4 2" xfId="182"/>
    <cellStyle name="Normal 4 2 2" xfId="183"/>
    <cellStyle name="Normal 4 3" xfId="184"/>
    <cellStyle name="Normal 5" xfId="56"/>
    <cellStyle name="Normal 6" xfId="57"/>
    <cellStyle name="Normal 6 2" xfId="185"/>
    <cellStyle name="Normal 7" xfId="58"/>
    <cellStyle name="Normal 7 2" xfId="59"/>
    <cellStyle name="Normal 7 3" xfId="60"/>
    <cellStyle name="Normal 8" xfId="61"/>
    <cellStyle name="Normal 9" xfId="62"/>
    <cellStyle name="Notas 2" xfId="186"/>
    <cellStyle name="Note" xfId="63"/>
    <cellStyle name="Output" xfId="64"/>
    <cellStyle name="Porcentaje" xfId="67" builtinId="5"/>
    <cellStyle name="Porcentaje 2" xfId="65"/>
    <cellStyle name="Porcentaje 2 2" xfId="187"/>
    <cellStyle name="Porcentaje 3" xfId="66"/>
    <cellStyle name="Porcentaje 4" xfId="188"/>
    <cellStyle name="Porcentaje 5" xfId="189"/>
    <cellStyle name="Porcentaje 6" xfId="214"/>
    <cellStyle name="Porcentual 2" xfId="68"/>
    <cellStyle name="Porcentual 2 2" xfId="190"/>
    <cellStyle name="Porcentual 3" xfId="69"/>
    <cellStyle name="Porcentual 4" xfId="191"/>
    <cellStyle name="Porcentual 5" xfId="192"/>
    <cellStyle name="Porcentual 6" xfId="193"/>
    <cellStyle name="Porcentual 7" xfId="194"/>
    <cellStyle name="Style 1" xfId="195"/>
    <cellStyle name="Style 10" xfId="196"/>
    <cellStyle name="Style 11" xfId="197"/>
    <cellStyle name="Style 12" xfId="198"/>
    <cellStyle name="Style 13" xfId="199"/>
    <cellStyle name="Style 14" xfId="200"/>
    <cellStyle name="Style 2" xfId="201"/>
    <cellStyle name="Style 3" xfId="202"/>
    <cellStyle name="Style 4" xfId="203"/>
    <cellStyle name="Style 5" xfId="204"/>
    <cellStyle name="Style 6" xfId="205"/>
    <cellStyle name="Style 7" xfId="206"/>
    <cellStyle name="Style 8" xfId="207"/>
    <cellStyle name="Style 9" xfId="208"/>
    <cellStyle name="Title" xfId="70"/>
    <cellStyle name="Warning Text" xfId="7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EE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19051</xdr:rowOff>
    </xdr:from>
    <xdr:to>
      <xdr:col>4</xdr:col>
      <xdr:colOff>989726</xdr:colOff>
      <xdr:row>5</xdr:row>
      <xdr:rowOff>85725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0976"/>
          <a:ext cx="6342776" cy="714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nzipped\Modelo-CFN-2000-24\Modelo-CFN-2000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DELO%20Subproyec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"/>
      <sheetName val="FOMENTO"/>
      <sheetName val="CTOYGTO"/>
      <sheetName val="RESUL"/>
      <sheetName val="INDICES"/>
      <sheetName val="VALORACION"/>
      <sheetName val="GRAFICOS"/>
      <sheetName val="Módulo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"/>
      <sheetName val="FOMENTO"/>
      <sheetName val="CTO-GTO. PYTO"/>
      <sheetName val="RESUL-PYTO"/>
      <sheetName val="SUB-PYT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/>
  </sheetPr>
  <dimension ref="A7:U1880"/>
  <sheetViews>
    <sheetView tabSelected="1" workbookViewId="0">
      <selection activeCell="G7" sqref="G7"/>
    </sheetView>
  </sheetViews>
  <sheetFormatPr baseColWidth="10" defaultColWidth="12.42578125" defaultRowHeight="12.75" x14ac:dyDescent="0.2"/>
  <cols>
    <col min="1" max="1" width="39.42578125" style="5" customWidth="1"/>
    <col min="2" max="2" width="8.7109375" style="5" customWidth="1"/>
    <col min="3" max="4" width="16.42578125" style="5" customWidth="1"/>
    <col min="5" max="5" width="15" style="5" customWidth="1"/>
    <col min="6" max="6" width="15.28515625" style="5" customWidth="1"/>
    <col min="7" max="7" width="12.42578125" style="5"/>
    <col min="8" max="8" width="15" style="5" customWidth="1"/>
    <col min="9" max="9" width="12.42578125" style="5"/>
    <col min="10" max="10" width="16.85546875" style="5" bestFit="1" customWidth="1"/>
    <col min="11" max="11" width="13" style="8" customWidth="1"/>
    <col min="12" max="17" width="12.42578125" style="3"/>
    <col min="18" max="19" width="12.42578125" style="8"/>
    <col min="20" max="16384" width="12.42578125" style="5"/>
  </cols>
  <sheetData>
    <row r="7" spans="1:8" x14ac:dyDescent="0.2">
      <c r="A7" s="2" t="s">
        <v>259</v>
      </c>
      <c r="B7" s="3"/>
      <c r="C7" s="4" t="s">
        <v>183</v>
      </c>
      <c r="D7" s="93" t="s">
        <v>184</v>
      </c>
      <c r="F7"/>
      <c r="G7"/>
      <c r="H7"/>
    </row>
    <row r="8" spans="1:8" x14ac:dyDescent="0.2">
      <c r="A8" s="6" t="s">
        <v>119</v>
      </c>
      <c r="B8" s="3"/>
      <c r="C8" s="3"/>
      <c r="D8" s="3"/>
      <c r="E8" s="3"/>
    </row>
    <row r="9" spans="1:8" x14ac:dyDescent="0.2">
      <c r="A9" s="7" t="s">
        <v>65</v>
      </c>
      <c r="B9" s="3"/>
      <c r="C9" s="504" t="s">
        <v>258</v>
      </c>
      <c r="D9" s="94" t="s">
        <v>258</v>
      </c>
      <c r="E9" s="94" t="s">
        <v>258</v>
      </c>
    </row>
    <row r="10" spans="1:8" x14ac:dyDescent="0.2">
      <c r="A10" s="8"/>
      <c r="B10" s="3"/>
      <c r="C10" s="9">
        <v>2015</v>
      </c>
      <c r="D10" s="9">
        <v>2016</v>
      </c>
      <c r="E10" s="10">
        <v>2017</v>
      </c>
    </row>
    <row r="11" spans="1:8" x14ac:dyDescent="0.2">
      <c r="A11" s="11" t="s">
        <v>120</v>
      </c>
      <c r="B11" s="12"/>
      <c r="C11" s="3"/>
      <c r="D11" s="3"/>
      <c r="E11" s="3"/>
    </row>
    <row r="12" spans="1:8" x14ac:dyDescent="0.2">
      <c r="A12" s="14" t="s">
        <v>121</v>
      </c>
      <c r="B12" s="15"/>
      <c r="C12" s="450"/>
      <c r="D12" s="450"/>
      <c r="E12" s="451"/>
    </row>
    <row r="13" spans="1:8" x14ac:dyDescent="0.2">
      <c r="A13" s="16" t="s">
        <v>122</v>
      </c>
      <c r="B13" s="13"/>
      <c r="C13" s="452"/>
      <c r="D13" s="452"/>
      <c r="E13" s="453"/>
    </row>
    <row r="14" spans="1:8" x14ac:dyDescent="0.2">
      <c r="A14" s="16" t="s">
        <v>123</v>
      </c>
      <c r="B14" s="13"/>
      <c r="C14" s="452"/>
      <c r="D14" s="452"/>
      <c r="E14" s="453"/>
    </row>
    <row r="15" spans="1:8" x14ac:dyDescent="0.2">
      <c r="A15" s="16" t="s">
        <v>185</v>
      </c>
      <c r="B15" s="13"/>
      <c r="C15" s="452"/>
      <c r="D15" s="452"/>
      <c r="E15" s="453"/>
    </row>
    <row r="16" spans="1:8" x14ac:dyDescent="0.2">
      <c r="A16" s="16" t="s">
        <v>124</v>
      </c>
      <c r="B16" s="17"/>
      <c r="C16" s="452"/>
      <c r="D16" s="452"/>
      <c r="E16" s="453"/>
    </row>
    <row r="17" spans="1:5" x14ac:dyDescent="0.2">
      <c r="A17" s="16" t="s">
        <v>125</v>
      </c>
      <c r="B17" s="17"/>
      <c r="C17" s="452"/>
      <c r="D17" s="452"/>
      <c r="E17" s="453"/>
    </row>
    <row r="18" spans="1:5" x14ac:dyDescent="0.2">
      <c r="A18" s="16" t="s">
        <v>186</v>
      </c>
      <c r="B18" s="17"/>
      <c r="C18" s="452"/>
      <c r="D18" s="452"/>
      <c r="E18" s="453"/>
    </row>
    <row r="19" spans="1:5" x14ac:dyDescent="0.2">
      <c r="A19" s="95" t="s">
        <v>111</v>
      </c>
      <c r="B19" s="17"/>
      <c r="C19" s="452"/>
      <c r="D19" s="452"/>
      <c r="E19" s="453"/>
    </row>
    <row r="20" spans="1:5" x14ac:dyDescent="0.2">
      <c r="A20" s="95" t="s">
        <v>111</v>
      </c>
      <c r="B20" s="17"/>
      <c r="C20" s="452"/>
      <c r="D20" s="452"/>
      <c r="E20" s="453"/>
    </row>
    <row r="21" spans="1:5" x14ac:dyDescent="0.2">
      <c r="A21" s="95" t="s">
        <v>111</v>
      </c>
      <c r="B21" s="17"/>
      <c r="C21" s="452"/>
      <c r="D21" s="452"/>
      <c r="E21" s="453"/>
    </row>
    <row r="22" spans="1:5" x14ac:dyDescent="0.2">
      <c r="A22" s="11" t="s">
        <v>126</v>
      </c>
      <c r="B22" s="18"/>
      <c r="C22" s="454">
        <f t="shared" ref="C22:E22" si="0">SUM(C12:C21)</f>
        <v>0</v>
      </c>
      <c r="D22" s="454">
        <f t="shared" si="0"/>
        <v>0</v>
      </c>
      <c r="E22" s="455">
        <f t="shared" si="0"/>
        <v>0</v>
      </c>
    </row>
    <row r="23" spans="1:5" x14ac:dyDescent="0.2">
      <c r="A23" s="11" t="s">
        <v>187</v>
      </c>
      <c r="B23" s="19"/>
      <c r="C23" s="20"/>
      <c r="D23" s="20"/>
      <c r="E23" s="20"/>
    </row>
    <row r="24" spans="1:5" x14ac:dyDescent="0.2">
      <c r="A24" s="21" t="s">
        <v>188</v>
      </c>
      <c r="B24" s="22"/>
      <c r="C24" s="456"/>
      <c r="D24" s="456"/>
      <c r="E24" s="456"/>
    </row>
    <row r="25" spans="1:5" x14ac:dyDescent="0.2">
      <c r="A25" s="23" t="s">
        <v>189</v>
      </c>
      <c r="B25" s="24"/>
      <c r="C25" s="457"/>
      <c r="D25" s="457"/>
      <c r="E25" s="457"/>
    </row>
    <row r="26" spans="1:5" x14ac:dyDescent="0.2">
      <c r="A26" s="23" t="s">
        <v>190</v>
      </c>
      <c r="B26" s="24"/>
      <c r="C26" s="457"/>
      <c r="D26" s="457"/>
      <c r="E26" s="457"/>
    </row>
    <row r="27" spans="1:5" x14ac:dyDescent="0.2">
      <c r="A27" s="23" t="s">
        <v>191</v>
      </c>
      <c r="B27" s="24"/>
      <c r="C27" s="457"/>
      <c r="D27" s="457"/>
      <c r="E27" s="457"/>
    </row>
    <row r="28" spans="1:5" x14ac:dyDescent="0.2">
      <c r="A28" s="23" t="s">
        <v>192</v>
      </c>
      <c r="B28" s="24"/>
      <c r="C28" s="457"/>
      <c r="D28" s="457"/>
      <c r="E28" s="457"/>
    </row>
    <row r="29" spans="1:5" x14ac:dyDescent="0.2">
      <c r="A29" s="23" t="s">
        <v>193</v>
      </c>
      <c r="B29" s="24"/>
      <c r="C29" s="457"/>
      <c r="D29" s="457"/>
      <c r="E29" s="457"/>
    </row>
    <row r="30" spans="1:5" x14ac:dyDescent="0.2">
      <c r="A30" s="23" t="s">
        <v>194</v>
      </c>
      <c r="B30" s="24"/>
      <c r="C30" s="457"/>
      <c r="D30" s="457"/>
      <c r="E30" s="457"/>
    </row>
    <row r="31" spans="1:5" x14ac:dyDescent="0.2">
      <c r="A31" s="23" t="s">
        <v>195</v>
      </c>
      <c r="B31" s="24"/>
      <c r="C31" s="457"/>
      <c r="D31" s="457"/>
      <c r="E31" s="457"/>
    </row>
    <row r="32" spans="1:5" x14ac:dyDescent="0.2">
      <c r="A32" s="23" t="s">
        <v>196</v>
      </c>
      <c r="B32" s="24"/>
      <c r="C32" s="457"/>
      <c r="D32" s="457"/>
      <c r="E32" s="457"/>
    </row>
    <row r="33" spans="1:6" x14ac:dyDescent="0.2">
      <c r="A33" s="23" t="s">
        <v>197</v>
      </c>
      <c r="B33" s="24"/>
      <c r="C33" s="457"/>
      <c r="D33" s="457"/>
      <c r="E33" s="457"/>
    </row>
    <row r="34" spans="1:6" x14ac:dyDescent="0.2">
      <c r="A34" s="23" t="s">
        <v>198</v>
      </c>
      <c r="B34" s="24"/>
      <c r="C34" s="457"/>
      <c r="D34" s="457"/>
      <c r="E34" s="457"/>
    </row>
    <row r="35" spans="1:6" x14ac:dyDescent="0.2">
      <c r="A35" s="23" t="s">
        <v>199</v>
      </c>
      <c r="B35" s="24"/>
      <c r="C35" s="457"/>
      <c r="D35" s="457"/>
      <c r="E35" s="457"/>
    </row>
    <row r="36" spans="1:6" x14ac:dyDescent="0.2">
      <c r="A36" s="95" t="s">
        <v>111</v>
      </c>
      <c r="B36" s="24"/>
      <c r="C36" s="457"/>
      <c r="D36" s="457"/>
      <c r="E36" s="457"/>
    </row>
    <row r="37" spans="1:6" x14ac:dyDescent="0.2">
      <c r="A37" s="95" t="s">
        <v>111</v>
      </c>
      <c r="B37" s="24"/>
      <c r="C37" s="457"/>
      <c r="D37" s="457"/>
      <c r="E37" s="457"/>
    </row>
    <row r="38" spans="1:6" x14ac:dyDescent="0.2">
      <c r="A38" s="95" t="s">
        <v>111</v>
      </c>
      <c r="B38" s="24"/>
      <c r="C38" s="457"/>
      <c r="D38" s="457"/>
      <c r="E38" s="457"/>
    </row>
    <row r="39" spans="1:6" x14ac:dyDescent="0.2">
      <c r="A39" s="95" t="s">
        <v>111</v>
      </c>
      <c r="B39" s="25"/>
      <c r="C39" s="458"/>
      <c r="D39" s="458"/>
      <c r="E39" s="458"/>
    </row>
    <row r="40" spans="1:6" x14ac:dyDescent="0.2">
      <c r="A40" s="26" t="s">
        <v>200</v>
      </c>
      <c r="B40" s="22"/>
      <c r="C40" s="459">
        <f>SUM(C24:C34)-C35+SUM(C36:C39)</f>
        <v>0</v>
      </c>
      <c r="D40" s="459">
        <f t="shared" ref="D40:E40" si="1">SUM(D24:D34)-D35+SUM(D36:D39)</f>
        <v>0</v>
      </c>
      <c r="E40" s="459">
        <f t="shared" si="1"/>
        <v>0</v>
      </c>
    </row>
    <row r="41" spans="1:6" x14ac:dyDescent="0.2">
      <c r="A41" s="11" t="s">
        <v>201</v>
      </c>
      <c r="B41" s="19"/>
      <c r="C41" s="460"/>
      <c r="D41" s="460"/>
      <c r="E41" s="460"/>
    </row>
    <row r="42" spans="1:6" x14ac:dyDescent="0.2">
      <c r="A42" s="16" t="s">
        <v>112</v>
      </c>
      <c r="B42" s="24"/>
      <c r="C42" s="457"/>
      <c r="D42" s="457"/>
      <c r="E42" s="457"/>
    </row>
    <row r="43" spans="1:6" x14ac:dyDescent="0.2">
      <c r="A43" s="16" t="s">
        <v>113</v>
      </c>
      <c r="B43" s="24"/>
      <c r="C43" s="457"/>
      <c r="D43" s="457"/>
      <c r="E43" s="457"/>
    </row>
    <row r="44" spans="1:6" x14ac:dyDescent="0.2">
      <c r="A44" s="16" t="s">
        <v>114</v>
      </c>
      <c r="B44" s="24"/>
      <c r="C44" s="457"/>
      <c r="D44" s="457"/>
      <c r="E44" s="457"/>
    </row>
    <row r="45" spans="1:6" x14ac:dyDescent="0.2">
      <c r="A45" s="95" t="s">
        <v>111</v>
      </c>
      <c r="B45" s="24"/>
      <c r="C45" s="457"/>
      <c r="D45" s="457"/>
      <c r="E45" s="457"/>
    </row>
    <row r="46" spans="1:6" x14ac:dyDescent="0.2">
      <c r="A46" s="95" t="s">
        <v>111</v>
      </c>
      <c r="B46" s="24"/>
      <c r="C46" s="457"/>
      <c r="D46" s="457"/>
      <c r="E46" s="457"/>
    </row>
    <row r="47" spans="1:6" x14ac:dyDescent="0.2">
      <c r="A47" s="95" t="s">
        <v>111</v>
      </c>
      <c r="B47" s="24"/>
      <c r="C47" s="457"/>
      <c r="D47" s="457"/>
      <c r="E47" s="457"/>
      <c r="F47" s="28"/>
    </row>
    <row r="48" spans="1:6" x14ac:dyDescent="0.2">
      <c r="A48" s="26" t="s">
        <v>202</v>
      </c>
      <c r="B48" s="22"/>
      <c r="C48" s="459">
        <f t="shared" ref="C48:E48" si="2">SUM(C42:C47)</f>
        <v>0</v>
      </c>
      <c r="D48" s="459">
        <f t="shared" si="2"/>
        <v>0</v>
      </c>
      <c r="E48" s="459">
        <f t="shared" si="2"/>
        <v>0</v>
      </c>
    </row>
    <row r="49" spans="1:5" x14ac:dyDescent="0.2">
      <c r="A49" s="11" t="s">
        <v>115</v>
      </c>
      <c r="B49" s="19"/>
      <c r="C49" s="460"/>
      <c r="D49" s="460"/>
      <c r="E49" s="460"/>
    </row>
    <row r="50" spans="1:5" x14ac:dyDescent="0.2">
      <c r="A50" s="95" t="s">
        <v>111</v>
      </c>
      <c r="B50" s="24"/>
      <c r="C50" s="457"/>
      <c r="D50" s="457"/>
      <c r="E50" s="457"/>
    </row>
    <row r="51" spans="1:5" x14ac:dyDescent="0.2">
      <c r="A51" s="95" t="s">
        <v>111</v>
      </c>
      <c r="B51" s="24"/>
      <c r="C51" s="457"/>
      <c r="D51" s="457"/>
      <c r="E51" s="457"/>
    </row>
    <row r="52" spans="1:5" x14ac:dyDescent="0.2">
      <c r="A52" s="95" t="s">
        <v>111</v>
      </c>
      <c r="B52" s="24"/>
      <c r="C52" s="457"/>
      <c r="D52" s="457"/>
      <c r="E52" s="457"/>
    </row>
    <row r="53" spans="1:5" x14ac:dyDescent="0.2">
      <c r="A53" s="95" t="s">
        <v>111</v>
      </c>
      <c r="B53" s="24"/>
      <c r="C53" s="457"/>
      <c r="D53" s="457"/>
      <c r="E53" s="457"/>
    </row>
    <row r="54" spans="1:5" x14ac:dyDescent="0.2">
      <c r="A54" s="95" t="s">
        <v>111</v>
      </c>
      <c r="B54" s="24"/>
      <c r="C54" s="457"/>
      <c r="D54" s="457"/>
      <c r="E54" s="457"/>
    </row>
    <row r="55" spans="1:5" x14ac:dyDescent="0.2">
      <c r="A55" s="11" t="s">
        <v>203</v>
      </c>
      <c r="B55" s="18"/>
      <c r="C55" s="461">
        <f t="shared" ref="C55:E55" si="3">SUM(C50:C54)</f>
        <v>0</v>
      </c>
      <c r="D55" s="461">
        <f t="shared" si="3"/>
        <v>0</v>
      </c>
      <c r="E55" s="461">
        <f t="shared" si="3"/>
        <v>0</v>
      </c>
    </row>
    <row r="56" spans="1:5" x14ac:dyDescent="0.2">
      <c r="A56" s="29"/>
      <c r="B56" s="30"/>
      <c r="C56" s="462"/>
      <c r="D56" s="462"/>
      <c r="E56" s="462"/>
    </row>
    <row r="57" spans="1:5" x14ac:dyDescent="0.2">
      <c r="A57" s="11" t="s">
        <v>127</v>
      </c>
      <c r="B57" s="19"/>
      <c r="C57" s="463">
        <f t="shared" ref="C57:E57" si="4">C22+C40+C48+C55</f>
        <v>0</v>
      </c>
      <c r="D57" s="463">
        <f t="shared" si="4"/>
        <v>0</v>
      </c>
      <c r="E57" s="463">
        <f t="shared" si="4"/>
        <v>0</v>
      </c>
    </row>
    <row r="58" spans="1:5" x14ac:dyDescent="0.2">
      <c r="C58" s="464"/>
      <c r="D58" s="464"/>
      <c r="E58" s="464"/>
    </row>
    <row r="59" spans="1:5" x14ac:dyDescent="0.2">
      <c r="C59" s="464"/>
      <c r="D59" s="464"/>
      <c r="E59" s="464"/>
    </row>
    <row r="60" spans="1:5" x14ac:dyDescent="0.2">
      <c r="C60" s="464"/>
      <c r="D60" s="464"/>
      <c r="E60" s="464"/>
    </row>
    <row r="61" spans="1:5" x14ac:dyDescent="0.2">
      <c r="A61" s="26" t="s">
        <v>128</v>
      </c>
      <c r="B61" s="22"/>
      <c r="C61" s="466"/>
      <c r="D61" s="466"/>
      <c r="E61" s="464"/>
    </row>
    <row r="62" spans="1:5" x14ac:dyDescent="0.2">
      <c r="A62" s="14" t="s">
        <v>129</v>
      </c>
      <c r="B62" s="27"/>
      <c r="C62" s="467"/>
      <c r="D62" s="467"/>
      <c r="E62" s="467"/>
    </row>
    <row r="63" spans="1:5" x14ac:dyDescent="0.2">
      <c r="A63" s="16" t="s">
        <v>204</v>
      </c>
      <c r="B63" s="31"/>
      <c r="C63" s="457"/>
      <c r="D63" s="457"/>
      <c r="E63" s="457"/>
    </row>
    <row r="64" spans="1:5" x14ac:dyDescent="0.2">
      <c r="A64" s="16" t="s">
        <v>205</v>
      </c>
      <c r="B64" s="31"/>
      <c r="C64" s="457"/>
      <c r="D64" s="457"/>
      <c r="E64" s="457"/>
    </row>
    <row r="65" spans="1:5" x14ac:dyDescent="0.2">
      <c r="A65" s="16" t="s">
        <v>130</v>
      </c>
      <c r="B65" s="31"/>
      <c r="C65" s="457"/>
      <c r="D65" s="457"/>
      <c r="E65" s="457"/>
    </row>
    <row r="66" spans="1:5" x14ac:dyDescent="0.2">
      <c r="A66" s="16" t="s">
        <v>206</v>
      </c>
      <c r="B66" s="31"/>
      <c r="C66" s="457"/>
      <c r="D66" s="457"/>
      <c r="E66" s="457"/>
    </row>
    <row r="67" spans="1:5" x14ac:dyDescent="0.2">
      <c r="A67" s="16" t="s">
        <v>207</v>
      </c>
      <c r="B67" s="31"/>
      <c r="C67" s="457"/>
      <c r="D67" s="457"/>
      <c r="E67" s="457"/>
    </row>
    <row r="68" spans="1:5" x14ac:dyDescent="0.2">
      <c r="A68" s="16" t="s">
        <v>208</v>
      </c>
      <c r="B68" s="31"/>
      <c r="C68" s="457"/>
      <c r="D68" s="457"/>
      <c r="E68" s="457"/>
    </row>
    <row r="69" spans="1:5" x14ac:dyDescent="0.2">
      <c r="A69" s="16" t="s">
        <v>209</v>
      </c>
      <c r="B69" s="31"/>
      <c r="C69" s="457"/>
      <c r="D69" s="457"/>
      <c r="E69" s="457"/>
    </row>
    <row r="70" spans="1:5" x14ac:dyDescent="0.2">
      <c r="A70" s="95" t="s">
        <v>111</v>
      </c>
      <c r="B70" s="32"/>
      <c r="C70" s="457"/>
      <c r="D70" s="457"/>
      <c r="E70" s="457"/>
    </row>
    <row r="71" spans="1:5" x14ac:dyDescent="0.2">
      <c r="A71" s="95" t="s">
        <v>111</v>
      </c>
      <c r="B71" s="32"/>
      <c r="C71" s="457"/>
      <c r="D71" s="457"/>
      <c r="E71" s="457"/>
    </row>
    <row r="72" spans="1:5" x14ac:dyDescent="0.2">
      <c r="A72" s="95" t="s">
        <v>111</v>
      </c>
      <c r="B72" s="32"/>
      <c r="C72" s="457"/>
      <c r="D72" s="457"/>
      <c r="E72" s="457"/>
    </row>
    <row r="73" spans="1:5" x14ac:dyDescent="0.2">
      <c r="A73" s="11" t="s">
        <v>131</v>
      </c>
      <c r="B73" s="18"/>
      <c r="C73" s="461">
        <f>SUM(C62:C72)</f>
        <v>0</v>
      </c>
      <c r="D73" s="461">
        <f>SUM(D62:D72)</f>
        <v>0</v>
      </c>
      <c r="E73" s="461">
        <f>SUM(E62:E72)</f>
        <v>0</v>
      </c>
    </row>
    <row r="74" spans="1:5" x14ac:dyDescent="0.2">
      <c r="A74" s="11" t="s">
        <v>306</v>
      </c>
      <c r="B74" s="33"/>
      <c r="C74" s="460"/>
      <c r="D74" s="460"/>
      <c r="E74" s="460"/>
    </row>
    <row r="75" spans="1:5" x14ac:dyDescent="0.2">
      <c r="A75" s="14" t="s">
        <v>210</v>
      </c>
      <c r="B75" s="34"/>
      <c r="C75" s="456"/>
      <c r="D75" s="456"/>
      <c r="E75" s="456"/>
    </row>
    <row r="76" spans="1:5" x14ac:dyDescent="0.2">
      <c r="A76" s="16" t="s">
        <v>211</v>
      </c>
      <c r="B76" s="35"/>
      <c r="C76" s="457"/>
      <c r="D76" s="457"/>
      <c r="E76" s="457"/>
    </row>
    <row r="77" spans="1:5" x14ac:dyDescent="0.2">
      <c r="A77" s="16" t="s">
        <v>212</v>
      </c>
      <c r="B77" s="35"/>
      <c r="C77" s="457"/>
      <c r="D77" s="457"/>
      <c r="E77" s="457"/>
    </row>
    <row r="78" spans="1:5" x14ac:dyDescent="0.2">
      <c r="A78" s="16" t="s">
        <v>213</v>
      </c>
      <c r="B78" s="35"/>
      <c r="C78" s="457"/>
      <c r="D78" s="457"/>
      <c r="E78" s="457"/>
    </row>
    <row r="79" spans="1:5" x14ac:dyDescent="0.2">
      <c r="A79" s="16" t="s">
        <v>214</v>
      </c>
      <c r="B79" s="35"/>
      <c r="C79" s="457"/>
      <c r="D79" s="457"/>
      <c r="E79" s="457"/>
    </row>
    <row r="80" spans="1:5" x14ac:dyDescent="0.2">
      <c r="A80" s="16" t="s">
        <v>208</v>
      </c>
      <c r="B80" s="35"/>
      <c r="C80" s="457"/>
      <c r="D80" s="457"/>
      <c r="E80" s="457"/>
    </row>
    <row r="81" spans="1:19" x14ac:dyDescent="0.2">
      <c r="A81" s="16" t="s">
        <v>215</v>
      </c>
      <c r="B81" s="35"/>
      <c r="C81" s="457"/>
      <c r="D81" s="457"/>
      <c r="E81" s="457"/>
    </row>
    <row r="82" spans="1:19" x14ac:dyDescent="0.2">
      <c r="A82" s="16" t="s">
        <v>216</v>
      </c>
      <c r="B82" s="35"/>
      <c r="C82" s="457"/>
      <c r="D82" s="457"/>
      <c r="E82" s="457"/>
    </row>
    <row r="83" spans="1:19" x14ac:dyDescent="0.2">
      <c r="A83" s="95" t="s">
        <v>111</v>
      </c>
      <c r="B83" s="35"/>
      <c r="C83" s="457"/>
      <c r="D83" s="457"/>
      <c r="E83" s="457"/>
    </row>
    <row r="84" spans="1:19" x14ac:dyDescent="0.2">
      <c r="A84" s="95" t="s">
        <v>111</v>
      </c>
      <c r="B84" s="35"/>
      <c r="C84" s="457"/>
      <c r="D84" s="457"/>
      <c r="E84" s="457"/>
    </row>
    <row r="85" spans="1:19" x14ac:dyDescent="0.2">
      <c r="A85" s="95" t="s">
        <v>111</v>
      </c>
      <c r="B85" s="35"/>
      <c r="C85" s="457"/>
      <c r="D85" s="457"/>
      <c r="E85" s="457"/>
    </row>
    <row r="86" spans="1:19" x14ac:dyDescent="0.2">
      <c r="A86" s="11" t="s">
        <v>307</v>
      </c>
      <c r="B86" s="36"/>
      <c r="C86" s="461">
        <f t="shared" ref="C86:E86" si="5">SUM(C75:C85)</f>
        <v>0</v>
      </c>
      <c r="D86" s="461">
        <f t="shared" si="5"/>
        <v>0</v>
      </c>
      <c r="E86" s="461">
        <f t="shared" si="5"/>
        <v>0</v>
      </c>
    </row>
    <row r="87" spans="1:19" x14ac:dyDescent="0.2">
      <c r="A87" s="11" t="s">
        <v>217</v>
      </c>
      <c r="B87" s="33"/>
      <c r="C87" s="460"/>
      <c r="D87" s="460"/>
      <c r="E87" s="460"/>
    </row>
    <row r="88" spans="1:19" x14ac:dyDescent="0.2">
      <c r="A88" s="95" t="s">
        <v>111</v>
      </c>
      <c r="B88" s="34"/>
      <c r="C88" s="456"/>
      <c r="D88" s="456"/>
      <c r="E88" s="456"/>
    </row>
    <row r="89" spans="1:19" x14ac:dyDescent="0.2">
      <c r="A89" s="95" t="s">
        <v>111</v>
      </c>
      <c r="B89" s="35"/>
      <c r="C89" s="457"/>
      <c r="D89" s="457"/>
      <c r="E89" s="457"/>
    </row>
    <row r="90" spans="1:19" x14ac:dyDescent="0.2">
      <c r="A90" s="95" t="s">
        <v>111</v>
      </c>
      <c r="B90" s="35"/>
      <c r="C90" s="457"/>
      <c r="D90" s="457"/>
      <c r="E90" s="457"/>
    </row>
    <row r="91" spans="1:19" x14ac:dyDescent="0.2">
      <c r="A91" s="11" t="s">
        <v>218</v>
      </c>
      <c r="B91" s="36"/>
      <c r="C91" s="461">
        <f t="shared" ref="C91:E91" si="6">SUM(C88:C90)</f>
        <v>0</v>
      </c>
      <c r="D91" s="461">
        <f t="shared" si="6"/>
        <v>0</v>
      </c>
      <c r="E91" s="461">
        <f t="shared" si="6"/>
        <v>0</v>
      </c>
    </row>
    <row r="92" spans="1:19" x14ac:dyDescent="0.2">
      <c r="A92" s="29"/>
      <c r="B92" s="37"/>
      <c r="C92" s="462"/>
      <c r="D92" s="462"/>
      <c r="E92" s="462"/>
    </row>
    <row r="93" spans="1:19" x14ac:dyDescent="0.2">
      <c r="A93" s="11" t="s">
        <v>132</v>
      </c>
      <c r="B93" s="19"/>
      <c r="C93" s="468">
        <f t="shared" ref="C93:E93" si="7">C73+C86+C91</f>
        <v>0</v>
      </c>
      <c r="D93" s="468">
        <f t="shared" si="7"/>
        <v>0</v>
      </c>
      <c r="E93" s="463">
        <f t="shared" si="7"/>
        <v>0</v>
      </c>
      <c r="K93" s="5"/>
      <c r="L93" s="5"/>
      <c r="M93" s="5"/>
      <c r="N93" s="5"/>
      <c r="O93" s="5"/>
      <c r="P93" s="5"/>
      <c r="Q93" s="5"/>
      <c r="R93" s="5"/>
      <c r="S93" s="5"/>
    </row>
    <row r="94" spans="1:19" ht="15" x14ac:dyDescent="0.25">
      <c r="A94" s="38"/>
      <c r="B94" s="39"/>
      <c r="C94" s="469"/>
      <c r="D94" s="469"/>
      <c r="E94" s="469"/>
      <c r="F94" s="97"/>
      <c r="K94" s="5"/>
      <c r="L94" s="5"/>
      <c r="M94" s="5"/>
      <c r="N94" s="5"/>
      <c r="O94" s="5"/>
      <c r="P94" s="5"/>
      <c r="Q94" s="5"/>
      <c r="R94" s="5"/>
      <c r="S94" s="5"/>
    </row>
    <row r="95" spans="1:19" x14ac:dyDescent="0.2">
      <c r="A95" s="26" t="s">
        <v>116</v>
      </c>
      <c r="B95" s="41"/>
      <c r="C95" s="465"/>
      <c r="D95" s="465"/>
      <c r="E95" s="465"/>
      <c r="K95" s="5"/>
      <c r="L95" s="5"/>
      <c r="M95" s="5"/>
      <c r="N95" s="5"/>
      <c r="O95" s="5"/>
      <c r="P95" s="5"/>
      <c r="Q95" s="5"/>
      <c r="R95" s="5"/>
      <c r="S95" s="5"/>
    </row>
    <row r="96" spans="1:19" x14ac:dyDescent="0.2">
      <c r="A96" s="14" t="s">
        <v>219</v>
      </c>
      <c r="B96" s="41"/>
      <c r="C96" s="456"/>
      <c r="D96" s="456"/>
      <c r="E96" s="456"/>
      <c r="K96" s="5"/>
      <c r="L96" s="5"/>
      <c r="M96" s="5"/>
      <c r="N96" s="5"/>
      <c r="O96" s="5"/>
      <c r="P96" s="5"/>
      <c r="Q96" s="5"/>
      <c r="R96" s="5"/>
      <c r="S96" s="5"/>
    </row>
    <row r="97" spans="1:19" x14ac:dyDescent="0.2">
      <c r="A97" s="16" t="s">
        <v>220</v>
      </c>
      <c r="B97" s="42"/>
      <c r="C97" s="457"/>
      <c r="D97" s="457"/>
      <c r="E97" s="457"/>
      <c r="K97" s="5"/>
      <c r="L97" s="5"/>
      <c r="M97" s="5"/>
      <c r="N97" s="5"/>
      <c r="O97" s="5"/>
      <c r="P97" s="5"/>
      <c r="Q97" s="5"/>
      <c r="R97" s="5"/>
      <c r="S97" s="5"/>
    </row>
    <row r="98" spans="1:19" x14ac:dyDescent="0.2">
      <c r="A98" s="16" t="s">
        <v>221</v>
      </c>
      <c r="B98" s="42"/>
      <c r="C98" s="457"/>
      <c r="D98" s="457"/>
      <c r="E98" s="457"/>
      <c r="K98" s="5"/>
      <c r="L98" s="5"/>
      <c r="M98" s="5"/>
      <c r="N98" s="5"/>
      <c r="O98" s="5"/>
      <c r="P98" s="5"/>
      <c r="Q98" s="5"/>
      <c r="R98" s="5"/>
      <c r="S98" s="5"/>
    </row>
    <row r="99" spans="1:19" x14ac:dyDescent="0.2">
      <c r="A99" s="16" t="s">
        <v>222</v>
      </c>
      <c r="B99" s="42"/>
      <c r="C99" s="457"/>
      <c r="D99" s="457"/>
      <c r="E99" s="457"/>
      <c r="K99" s="5"/>
      <c r="L99" s="5"/>
      <c r="M99" s="5"/>
      <c r="N99" s="5"/>
      <c r="O99" s="5"/>
      <c r="P99" s="5"/>
      <c r="Q99" s="5"/>
      <c r="R99" s="5"/>
      <c r="S99" s="5"/>
    </row>
    <row r="100" spans="1:19" x14ac:dyDescent="0.2">
      <c r="A100" s="16" t="s">
        <v>223</v>
      </c>
      <c r="B100" s="42"/>
      <c r="C100" s="457"/>
      <c r="D100" s="457"/>
      <c r="E100" s="457"/>
      <c r="K100" s="5"/>
      <c r="L100" s="5"/>
      <c r="M100" s="5"/>
      <c r="N100" s="5"/>
      <c r="O100" s="5"/>
      <c r="P100" s="5"/>
      <c r="Q100" s="5"/>
      <c r="R100" s="5"/>
      <c r="S100" s="5"/>
    </row>
    <row r="101" spans="1:19" x14ac:dyDescent="0.2">
      <c r="A101" s="16" t="s">
        <v>224</v>
      </c>
      <c r="B101" s="42"/>
      <c r="C101" s="457"/>
      <c r="D101" s="457"/>
      <c r="E101" s="457"/>
      <c r="K101" s="5"/>
      <c r="L101" s="5"/>
      <c r="M101" s="5"/>
      <c r="N101" s="5"/>
      <c r="O101" s="5"/>
      <c r="P101" s="5"/>
      <c r="Q101" s="5"/>
      <c r="R101" s="5"/>
      <c r="S101" s="5"/>
    </row>
    <row r="102" spans="1:19" x14ac:dyDescent="0.2">
      <c r="A102" s="16" t="s">
        <v>225</v>
      </c>
      <c r="B102" s="42"/>
      <c r="C102" s="457"/>
      <c r="D102" s="457"/>
      <c r="E102" s="457"/>
      <c r="K102" s="5"/>
      <c r="L102" s="5"/>
      <c r="M102" s="5"/>
      <c r="N102" s="5"/>
      <c r="O102" s="5"/>
      <c r="P102" s="5"/>
      <c r="Q102" s="5"/>
      <c r="R102" s="5"/>
      <c r="S102" s="5"/>
    </row>
    <row r="103" spans="1:19" x14ac:dyDescent="0.2">
      <c r="A103" s="96"/>
      <c r="B103" s="42"/>
      <c r="C103" s="457"/>
      <c r="D103" s="457"/>
      <c r="E103" s="457"/>
      <c r="K103" s="5"/>
      <c r="L103" s="5"/>
      <c r="M103" s="5"/>
      <c r="N103" s="5"/>
      <c r="O103" s="5"/>
      <c r="P103" s="5"/>
      <c r="Q103" s="5"/>
      <c r="R103" s="5"/>
      <c r="S103" s="5"/>
    </row>
    <row r="104" spans="1:19" x14ac:dyDescent="0.2">
      <c r="A104" s="96"/>
      <c r="B104" s="42"/>
      <c r="C104" s="457"/>
      <c r="D104" s="457"/>
      <c r="E104" s="457"/>
      <c r="K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">
      <c r="A105" s="96"/>
      <c r="B105" s="42"/>
      <c r="C105" s="457"/>
      <c r="D105" s="457"/>
      <c r="E105" s="457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">
      <c r="A106" s="11" t="s">
        <v>117</v>
      </c>
      <c r="B106" s="43"/>
      <c r="C106" s="468">
        <f t="shared" ref="C106:E106" si="8">SUM(C96:C105)</f>
        <v>0</v>
      </c>
      <c r="D106" s="468">
        <f t="shared" si="8"/>
        <v>0</v>
      </c>
      <c r="E106" s="463">
        <f t="shared" si="8"/>
        <v>0</v>
      </c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12" x14ac:dyDescent="0.15">
      <c r="C107" s="464"/>
      <c r="D107" s="464"/>
      <c r="E107" s="464"/>
      <c r="K107" s="5"/>
      <c r="L107" s="5"/>
      <c r="M107" s="5"/>
      <c r="N107" s="5"/>
      <c r="O107" s="5"/>
      <c r="P107" s="5"/>
      <c r="Q107" s="5"/>
      <c r="R107" s="5"/>
      <c r="S107" s="5"/>
    </row>
    <row r="108" spans="1:19" x14ac:dyDescent="0.2">
      <c r="A108" s="11" t="s">
        <v>133</v>
      </c>
      <c r="B108" s="44"/>
      <c r="C108" s="468">
        <f t="shared" ref="C108:E108" si="9">+C93+C106</f>
        <v>0</v>
      </c>
      <c r="D108" s="468">
        <f t="shared" si="9"/>
        <v>0</v>
      </c>
      <c r="E108" s="463">
        <f t="shared" si="9"/>
        <v>0</v>
      </c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12" x14ac:dyDescent="0.15">
      <c r="C109" s="464"/>
      <c r="D109" s="464"/>
      <c r="E109" s="464"/>
      <c r="K109" s="5"/>
      <c r="L109" s="5"/>
      <c r="M109" s="5"/>
      <c r="N109" s="5"/>
      <c r="O109" s="5"/>
      <c r="P109" s="5"/>
      <c r="Q109" s="5"/>
      <c r="R109" s="5"/>
      <c r="S109" s="5"/>
    </row>
    <row r="110" spans="1:19" x14ac:dyDescent="0.2">
      <c r="A110" s="11" t="s">
        <v>134</v>
      </c>
      <c r="B110" s="44"/>
      <c r="C110" s="468">
        <f>+C57-C108</f>
        <v>0</v>
      </c>
      <c r="D110" s="468">
        <f>+D57-D108</f>
        <v>0</v>
      </c>
      <c r="E110" s="463">
        <f>+E57-E108</f>
        <v>0</v>
      </c>
      <c r="K110" s="5"/>
      <c r="L110" s="5"/>
      <c r="M110" s="5"/>
      <c r="N110" s="5"/>
      <c r="O110" s="5"/>
      <c r="P110" s="5"/>
      <c r="Q110" s="5"/>
      <c r="R110" s="5"/>
      <c r="S110" s="5"/>
    </row>
    <row r="114" spans="1:19" x14ac:dyDescent="0.2">
      <c r="A114" s="45" t="str">
        <f>+A7</f>
        <v>NOMBRE DE LA EMPRESA</v>
      </c>
      <c r="K114" s="5"/>
      <c r="L114" s="5"/>
      <c r="M114" s="5"/>
      <c r="N114" s="5"/>
      <c r="O114" s="5"/>
      <c r="P114" s="5"/>
      <c r="Q114" s="5"/>
      <c r="R114" s="5"/>
      <c r="S114" s="5"/>
    </row>
    <row r="115" spans="1:19" x14ac:dyDescent="0.2">
      <c r="A115" s="6" t="s">
        <v>135</v>
      </c>
      <c r="K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2">
      <c r="A116" s="45" t="s">
        <v>65</v>
      </c>
      <c r="K116" s="5"/>
      <c r="L116" s="5"/>
      <c r="M116" s="5"/>
      <c r="N116" s="5"/>
      <c r="O116" s="5"/>
      <c r="P116" s="5"/>
      <c r="Q116" s="5"/>
      <c r="R116" s="5"/>
      <c r="S116" s="5"/>
    </row>
    <row r="118" spans="1:19" x14ac:dyDescent="0.2">
      <c r="A118" s="8"/>
      <c r="B118" s="3"/>
      <c r="C118" s="46">
        <f>+C10</f>
        <v>2015</v>
      </c>
      <c r="D118" s="46">
        <f>+D10</f>
        <v>2016</v>
      </c>
      <c r="E118" s="47">
        <f>+E10</f>
        <v>2017</v>
      </c>
      <c r="K118" s="5"/>
      <c r="L118" s="5"/>
      <c r="M118" s="5"/>
      <c r="N118" s="5"/>
      <c r="O118" s="5"/>
      <c r="P118" s="5"/>
      <c r="Q118" s="5"/>
      <c r="R118" s="5"/>
      <c r="S118" s="5"/>
    </row>
    <row r="119" spans="1:19" x14ac:dyDescent="0.2">
      <c r="A119" s="14" t="s">
        <v>136</v>
      </c>
      <c r="B119" s="48"/>
      <c r="C119" s="450"/>
      <c r="D119" s="450"/>
      <c r="E119" s="451"/>
      <c r="F119" s="4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x14ac:dyDescent="0.2">
      <c r="A120" s="16" t="s">
        <v>226</v>
      </c>
      <c r="B120" s="50"/>
      <c r="C120" s="452"/>
      <c r="D120" s="452"/>
      <c r="E120" s="453"/>
      <c r="F120" s="4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2">
      <c r="A121" s="51"/>
      <c r="B121" s="31"/>
      <c r="C121" s="470"/>
      <c r="D121" s="470"/>
      <c r="E121" s="471"/>
      <c r="F121" s="4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2">
      <c r="A122" s="52" t="s">
        <v>227</v>
      </c>
      <c r="B122" s="53"/>
      <c r="C122" s="472">
        <f>C119-C120</f>
        <v>0</v>
      </c>
      <c r="D122" s="472">
        <f>D119-D120</f>
        <v>0</v>
      </c>
      <c r="E122" s="473">
        <f>E119-E120</f>
        <v>0</v>
      </c>
      <c r="F122" s="4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x14ac:dyDescent="0.2">
      <c r="A123" s="14" t="s">
        <v>228</v>
      </c>
      <c r="B123" s="15"/>
      <c r="C123" s="450"/>
      <c r="D123" s="450"/>
      <c r="E123" s="451"/>
      <c r="F123" s="4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x14ac:dyDescent="0.2">
      <c r="A124" s="16" t="s">
        <v>229</v>
      </c>
      <c r="B124" s="13"/>
      <c r="C124" s="452"/>
      <c r="D124" s="452"/>
      <c r="E124" s="453"/>
      <c r="F124" s="4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x14ac:dyDescent="0.2">
      <c r="A125" s="16" t="s">
        <v>230</v>
      </c>
      <c r="B125" s="13"/>
      <c r="C125" s="452"/>
      <c r="D125" s="452"/>
      <c r="E125" s="453"/>
      <c r="F125" s="4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x14ac:dyDescent="0.2">
      <c r="A126" s="95" t="s">
        <v>111</v>
      </c>
      <c r="B126" s="13"/>
      <c r="C126" s="452"/>
      <c r="D126" s="452"/>
      <c r="E126" s="453"/>
      <c r="F126" s="49"/>
      <c r="K126" s="5"/>
      <c r="L126" s="5"/>
      <c r="M126" s="5"/>
      <c r="N126" s="5"/>
      <c r="O126" s="5"/>
      <c r="P126" s="5"/>
      <c r="Q126" s="5"/>
      <c r="R126" s="5"/>
      <c r="S126" s="5"/>
    </row>
    <row r="127" spans="1:19" x14ac:dyDescent="0.2">
      <c r="A127" s="95" t="s">
        <v>111</v>
      </c>
      <c r="B127" s="13"/>
      <c r="C127" s="452"/>
      <c r="D127" s="452"/>
      <c r="E127" s="453"/>
      <c r="F127" s="49"/>
      <c r="K127" s="5"/>
      <c r="L127" s="5"/>
      <c r="M127" s="5"/>
      <c r="N127" s="5"/>
      <c r="O127" s="5"/>
      <c r="P127" s="5"/>
      <c r="Q127" s="5"/>
      <c r="R127" s="5"/>
      <c r="S127" s="5"/>
    </row>
    <row r="128" spans="1:19" x14ac:dyDescent="0.2">
      <c r="A128" s="51"/>
      <c r="B128" s="13"/>
      <c r="C128" s="470"/>
      <c r="D128" s="470"/>
      <c r="E128" s="471"/>
      <c r="F128" s="49"/>
      <c r="K128" s="5"/>
      <c r="L128" s="5"/>
      <c r="M128" s="5"/>
      <c r="N128" s="5"/>
      <c r="O128" s="5"/>
      <c r="P128" s="5"/>
      <c r="Q128" s="5"/>
      <c r="R128" s="5"/>
      <c r="S128" s="5"/>
    </row>
    <row r="129" spans="1:21" x14ac:dyDescent="0.2">
      <c r="A129" s="52" t="s">
        <v>137</v>
      </c>
      <c r="B129" s="54"/>
      <c r="C129" s="473">
        <f>C122-C123-C124-C125+SUM(C126:C127)</f>
        <v>0</v>
      </c>
      <c r="D129" s="473">
        <f t="shared" ref="D129:E129" si="10">D122-D123-D124-D125+SUM(D126:D127)</f>
        <v>0</v>
      </c>
      <c r="E129" s="473">
        <f t="shared" si="10"/>
        <v>0</v>
      </c>
      <c r="F129" s="49"/>
      <c r="K129" s="5"/>
      <c r="L129" s="5"/>
      <c r="M129" s="5"/>
      <c r="N129" s="5"/>
      <c r="O129" s="5"/>
      <c r="P129" s="5"/>
      <c r="Q129" s="5"/>
      <c r="R129" s="5"/>
      <c r="S129" s="5"/>
    </row>
    <row r="130" spans="1:21" x14ac:dyDescent="0.2">
      <c r="A130" s="14" t="s">
        <v>231</v>
      </c>
      <c r="B130" s="15"/>
      <c r="C130" s="450"/>
      <c r="D130" s="450"/>
      <c r="E130" s="451"/>
      <c r="F130" s="49"/>
      <c r="K130" s="5"/>
      <c r="L130" s="5"/>
      <c r="M130" s="5"/>
      <c r="N130" s="5"/>
      <c r="O130" s="5"/>
      <c r="P130" s="5"/>
      <c r="Q130" s="5"/>
      <c r="R130" s="5"/>
      <c r="S130" s="5"/>
    </row>
    <row r="131" spans="1:21" x14ac:dyDescent="0.2">
      <c r="A131" s="16" t="s">
        <v>232</v>
      </c>
      <c r="B131" s="13"/>
      <c r="C131" s="452"/>
      <c r="D131" s="452"/>
      <c r="E131" s="453"/>
      <c r="F131" s="49"/>
      <c r="K131" s="5"/>
      <c r="L131" s="5"/>
      <c r="M131" s="5"/>
      <c r="N131" s="5"/>
      <c r="O131" s="5"/>
      <c r="P131" s="5"/>
      <c r="Q131" s="5"/>
      <c r="R131" s="5"/>
      <c r="S131" s="5"/>
    </row>
    <row r="132" spans="1:21" x14ac:dyDescent="0.2">
      <c r="A132" s="16" t="s">
        <v>233</v>
      </c>
      <c r="B132" s="13"/>
      <c r="C132" s="452"/>
      <c r="D132" s="452"/>
      <c r="E132" s="453"/>
      <c r="F132" s="49"/>
      <c r="K132" s="5"/>
      <c r="L132" s="5"/>
      <c r="M132" s="5"/>
      <c r="N132" s="5"/>
      <c r="O132" s="5"/>
      <c r="P132" s="5"/>
      <c r="Q132" s="5"/>
      <c r="R132" s="5"/>
      <c r="S132" s="5"/>
    </row>
    <row r="133" spans="1:21" x14ac:dyDescent="0.2">
      <c r="A133" s="16" t="s">
        <v>234</v>
      </c>
      <c r="B133" s="13"/>
      <c r="C133" s="452"/>
      <c r="D133" s="452"/>
      <c r="E133" s="453"/>
      <c r="F133" s="49"/>
      <c r="K133" s="5"/>
      <c r="L133" s="5"/>
      <c r="M133" s="5"/>
      <c r="N133" s="5"/>
      <c r="O133" s="5"/>
      <c r="P133" s="5"/>
      <c r="Q133" s="5"/>
      <c r="R133" s="5"/>
      <c r="S133" s="5"/>
    </row>
    <row r="134" spans="1:21" x14ac:dyDescent="0.2">
      <c r="A134" s="95" t="s">
        <v>111</v>
      </c>
      <c r="B134" s="13"/>
      <c r="C134" s="452"/>
      <c r="D134" s="452"/>
      <c r="E134" s="453"/>
      <c r="F134" s="49"/>
      <c r="K134" s="5"/>
      <c r="L134" s="5"/>
      <c r="M134" s="5"/>
      <c r="N134" s="5"/>
      <c r="O134" s="5"/>
      <c r="P134" s="5"/>
      <c r="Q134" s="5"/>
      <c r="R134" s="5"/>
      <c r="S134" s="5"/>
    </row>
    <row r="135" spans="1:21" x14ac:dyDescent="0.2">
      <c r="A135" s="95" t="s">
        <v>111</v>
      </c>
      <c r="B135" s="13"/>
      <c r="C135" s="452"/>
      <c r="D135" s="452"/>
      <c r="E135" s="453"/>
      <c r="F135" s="49"/>
      <c r="K135" s="5"/>
      <c r="L135" s="5"/>
      <c r="M135" s="5"/>
      <c r="N135" s="5"/>
      <c r="O135" s="5"/>
      <c r="P135" s="5"/>
      <c r="Q135" s="5"/>
      <c r="R135" s="5"/>
      <c r="S135" s="5"/>
    </row>
    <row r="136" spans="1:21" x14ac:dyDescent="0.2">
      <c r="A136" s="51"/>
      <c r="B136" s="13"/>
      <c r="C136" s="470"/>
      <c r="D136" s="470"/>
      <c r="E136" s="471"/>
      <c r="F136" s="49"/>
      <c r="K136" s="5"/>
      <c r="L136" s="5"/>
      <c r="M136" s="5"/>
      <c r="N136" s="5"/>
      <c r="O136" s="5"/>
      <c r="P136" s="5"/>
      <c r="Q136" s="5"/>
      <c r="R136" s="5"/>
      <c r="S136" s="5"/>
    </row>
    <row r="137" spans="1:21" x14ac:dyDescent="0.2">
      <c r="A137" s="52" t="s">
        <v>138</v>
      </c>
      <c r="B137" s="54"/>
      <c r="C137" s="473">
        <f>+C129-C130+C131-C132+C133+SUM(C134:C135)</f>
        <v>0</v>
      </c>
      <c r="D137" s="473">
        <f t="shared" ref="D137:E137" si="11">+D129-D130+D131-D132+D133+SUM(D134:D135)</f>
        <v>0</v>
      </c>
      <c r="E137" s="473">
        <f t="shared" si="11"/>
        <v>0</v>
      </c>
      <c r="F137" s="49"/>
      <c r="K137" s="5"/>
      <c r="L137" s="5"/>
      <c r="M137" s="5"/>
      <c r="N137" s="5"/>
      <c r="O137" s="5"/>
      <c r="P137" s="5"/>
      <c r="Q137" s="5"/>
      <c r="R137" s="5"/>
      <c r="S137" s="5"/>
    </row>
    <row r="138" spans="1:21" x14ac:dyDescent="0.2">
      <c r="A138" s="55" t="s">
        <v>235</v>
      </c>
      <c r="B138" s="27"/>
      <c r="C138" s="475"/>
      <c r="D138" s="475"/>
      <c r="E138" s="474"/>
      <c r="F138" s="49"/>
      <c r="K138" s="5"/>
      <c r="L138" s="5"/>
      <c r="M138" s="5"/>
      <c r="N138" s="5"/>
      <c r="O138" s="5"/>
      <c r="P138" s="5"/>
      <c r="Q138" s="5"/>
      <c r="R138" s="5"/>
      <c r="S138" s="5"/>
    </row>
    <row r="139" spans="1:21" x14ac:dyDescent="0.2">
      <c r="A139" s="16" t="s">
        <v>118</v>
      </c>
      <c r="B139" s="31"/>
      <c r="C139" s="452"/>
      <c r="D139" s="452"/>
      <c r="E139" s="453"/>
      <c r="F139" s="49"/>
      <c r="K139" s="5"/>
      <c r="L139" s="5"/>
      <c r="M139" s="5"/>
      <c r="N139" s="5"/>
      <c r="O139" s="5"/>
      <c r="P139" s="5"/>
      <c r="Q139" s="5"/>
      <c r="R139" s="5"/>
      <c r="S139" s="5"/>
    </row>
    <row r="140" spans="1:21" x14ac:dyDescent="0.2">
      <c r="A140" s="51"/>
      <c r="B140" s="31"/>
      <c r="C140" s="470"/>
      <c r="D140" s="470"/>
      <c r="E140" s="471"/>
      <c r="F140" s="49"/>
      <c r="K140" s="5"/>
      <c r="L140" s="5"/>
      <c r="M140" s="5"/>
      <c r="N140" s="5"/>
      <c r="O140" s="5"/>
      <c r="P140" s="5"/>
      <c r="Q140" s="5"/>
      <c r="R140" s="5"/>
      <c r="S140" s="5"/>
    </row>
    <row r="141" spans="1:21" x14ac:dyDescent="0.2">
      <c r="A141" s="11" t="s">
        <v>139</v>
      </c>
      <c r="B141" s="19"/>
      <c r="C141" s="454">
        <f t="shared" ref="C141:E141" si="12">+C137-C138-C139</f>
        <v>0</v>
      </c>
      <c r="D141" s="454">
        <f t="shared" si="12"/>
        <v>0</v>
      </c>
      <c r="E141" s="455">
        <f t="shared" si="12"/>
        <v>0</v>
      </c>
      <c r="K141" s="5"/>
      <c r="L141" s="5"/>
      <c r="M141" s="5"/>
      <c r="N141" s="5"/>
      <c r="O141" s="5"/>
      <c r="P141" s="5"/>
      <c r="Q141" s="5"/>
      <c r="R141" s="5"/>
      <c r="S141" s="5"/>
    </row>
    <row r="142" spans="1:21" x14ac:dyDescent="0.2">
      <c r="K142" s="5"/>
      <c r="L142" s="5"/>
      <c r="M142" s="8"/>
      <c r="R142" s="3"/>
      <c r="S142" s="3"/>
      <c r="T142" s="8"/>
      <c r="U142" s="8"/>
    </row>
    <row r="143" spans="1:21" x14ac:dyDescent="0.2">
      <c r="K143" s="5"/>
      <c r="L143" s="5"/>
      <c r="M143" s="8"/>
      <c r="R143" s="3"/>
      <c r="S143" s="3"/>
      <c r="T143" s="8"/>
      <c r="U143" s="8"/>
    </row>
    <row r="144" spans="1:21" x14ac:dyDescent="0.2">
      <c r="K144" s="5"/>
      <c r="L144" s="5"/>
      <c r="M144" s="8"/>
      <c r="R144" s="3"/>
      <c r="S144" s="3"/>
      <c r="T144" s="8"/>
      <c r="U144" s="8"/>
    </row>
    <row r="145" spans="10:19" x14ac:dyDescent="0.2">
      <c r="S145" s="5"/>
    </row>
    <row r="146" spans="10:19" x14ac:dyDescent="0.2">
      <c r="S146" s="5"/>
    </row>
    <row r="147" spans="10:19" x14ac:dyDescent="0.2">
      <c r="S147" s="5"/>
    </row>
    <row r="148" spans="10:19" x14ac:dyDescent="0.2">
      <c r="S148" s="5"/>
    </row>
    <row r="149" spans="10:19" x14ac:dyDescent="0.2">
      <c r="S149" s="5"/>
    </row>
    <row r="150" spans="10:19" x14ac:dyDescent="0.2">
      <c r="S150" s="5"/>
    </row>
    <row r="151" spans="10:19" x14ac:dyDescent="0.2">
      <c r="S151" s="5"/>
    </row>
    <row r="152" spans="10:19" x14ac:dyDescent="0.2">
      <c r="S152" s="5"/>
    </row>
    <row r="153" spans="10:19" x14ac:dyDescent="0.2">
      <c r="S153" s="5"/>
    </row>
    <row r="158" spans="10:19" x14ac:dyDescent="0.2">
      <c r="J158" s="56"/>
      <c r="K158" s="57"/>
      <c r="L158" s="58"/>
      <c r="M158" s="58"/>
      <c r="N158" s="58"/>
      <c r="O158" s="58"/>
      <c r="P158" s="58"/>
      <c r="Q158" s="58"/>
      <c r="R158" s="57"/>
      <c r="S158" s="5"/>
    </row>
    <row r="159" spans="10:19" x14ac:dyDescent="0.2">
      <c r="J159" s="56"/>
      <c r="S159" s="5"/>
    </row>
    <row r="160" spans="10:19" x14ac:dyDescent="0.2">
      <c r="J160" s="56"/>
      <c r="S160" s="5"/>
    </row>
    <row r="161" spans="10:19" x14ac:dyDescent="0.2">
      <c r="J161" s="56"/>
      <c r="S161" s="5"/>
    </row>
    <row r="162" spans="10:19" x14ac:dyDescent="0.2">
      <c r="S162" s="5"/>
    </row>
    <row r="163" spans="10:19" x14ac:dyDescent="0.2">
      <c r="S163" s="5"/>
    </row>
    <row r="164" spans="10:19" x14ac:dyDescent="0.2">
      <c r="S164" s="5"/>
    </row>
    <row r="165" spans="10:19" x14ac:dyDescent="0.2">
      <c r="S165" s="5"/>
    </row>
    <row r="166" spans="10:19" ht="12" x14ac:dyDescent="0.15">
      <c r="K166" s="5"/>
      <c r="L166" s="5"/>
      <c r="M166" s="5"/>
      <c r="N166" s="5"/>
      <c r="O166" s="5"/>
      <c r="P166" s="5"/>
      <c r="Q166" s="5"/>
      <c r="R166" s="5"/>
      <c r="S166" s="5"/>
    </row>
    <row r="167" spans="10:19" ht="12" x14ac:dyDescent="0.15">
      <c r="K167" s="5"/>
      <c r="L167" s="5"/>
      <c r="M167" s="5"/>
      <c r="N167" s="5"/>
      <c r="O167" s="5"/>
      <c r="P167" s="5"/>
      <c r="Q167" s="5"/>
      <c r="R167" s="5"/>
      <c r="S167" s="5"/>
    </row>
    <row r="168" spans="10:19" ht="12" x14ac:dyDescent="0.15">
      <c r="K168" s="5"/>
      <c r="L168" s="5"/>
      <c r="M168" s="5"/>
      <c r="N168" s="5"/>
      <c r="O168" s="5"/>
      <c r="P168" s="5"/>
      <c r="Q168" s="5"/>
      <c r="R168" s="5"/>
      <c r="S168" s="5"/>
    </row>
    <row r="169" spans="10:19" ht="12" x14ac:dyDescent="0.15">
      <c r="K169" s="5"/>
      <c r="L169" s="5"/>
      <c r="M169" s="5"/>
      <c r="N169" s="5"/>
      <c r="O169" s="5"/>
      <c r="P169" s="5"/>
      <c r="Q169" s="5"/>
      <c r="R169" s="5"/>
      <c r="S169" s="5"/>
    </row>
    <row r="376" spans="1:19" x14ac:dyDescent="0.2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59"/>
      <c r="L376" s="13"/>
      <c r="M376" s="13"/>
      <c r="N376" s="13"/>
      <c r="O376" s="13"/>
      <c r="P376" s="13"/>
      <c r="Q376" s="5"/>
      <c r="R376" s="5"/>
      <c r="S376" s="5"/>
    </row>
    <row r="377" spans="1:19" x14ac:dyDescent="0.2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59"/>
      <c r="L377" s="13"/>
      <c r="M377" s="13"/>
      <c r="N377" s="13"/>
      <c r="O377" s="13"/>
      <c r="P377" s="13"/>
      <c r="Q377" s="5"/>
      <c r="R377" s="5"/>
      <c r="S377" s="5"/>
    </row>
    <row r="378" spans="1:19" x14ac:dyDescent="0.2">
      <c r="A378" s="60"/>
      <c r="B378" s="61"/>
      <c r="C378" s="61"/>
      <c r="D378" s="61"/>
      <c r="E378" s="61"/>
      <c r="F378" s="61"/>
      <c r="G378" s="61"/>
      <c r="H378" s="61"/>
      <c r="I378" s="61"/>
      <c r="J378" s="61"/>
      <c r="K378" s="40"/>
      <c r="L378" s="60"/>
      <c r="M378" s="61"/>
      <c r="N378" s="61"/>
      <c r="O378" s="61"/>
      <c r="P378" s="61"/>
      <c r="Q378" s="5"/>
      <c r="R378" s="5"/>
      <c r="S378" s="5"/>
    </row>
    <row r="379" spans="1:19" x14ac:dyDescent="0.2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40"/>
      <c r="L379" s="62"/>
      <c r="M379" s="62"/>
      <c r="N379" s="62"/>
      <c r="O379" s="62"/>
      <c r="P379" s="62"/>
      <c r="Q379" s="5"/>
      <c r="R379" s="5"/>
      <c r="S379" s="5"/>
    </row>
    <row r="380" spans="1:19" x14ac:dyDescent="0.2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40"/>
      <c r="L380" s="59"/>
      <c r="M380" s="59"/>
      <c r="N380" s="59"/>
      <c r="O380" s="59"/>
      <c r="P380" s="59"/>
      <c r="Q380" s="5"/>
      <c r="R380" s="5"/>
      <c r="S380" s="5"/>
    </row>
    <row r="381" spans="1:19" x14ac:dyDescent="0.2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40"/>
      <c r="L381" s="59"/>
      <c r="M381" s="59"/>
      <c r="N381" s="59"/>
      <c r="O381" s="59"/>
      <c r="P381" s="59"/>
      <c r="Q381" s="5"/>
      <c r="R381" s="5"/>
      <c r="S381" s="5"/>
    </row>
    <row r="382" spans="1:19" x14ac:dyDescent="0.2">
      <c r="A382" s="17"/>
      <c r="B382" s="63"/>
      <c r="C382" s="63"/>
      <c r="D382" s="63"/>
      <c r="E382" s="63"/>
      <c r="F382" s="59"/>
      <c r="G382" s="59"/>
      <c r="H382" s="59"/>
      <c r="I382" s="59"/>
      <c r="J382" s="59"/>
      <c r="K382" s="40"/>
      <c r="L382" s="17"/>
      <c r="M382" s="63"/>
      <c r="N382" s="63"/>
      <c r="O382" s="63"/>
      <c r="P382" s="63"/>
      <c r="Q382" s="5"/>
      <c r="R382" s="5"/>
      <c r="S382" s="5"/>
    </row>
    <row r="383" spans="1:19" x14ac:dyDescent="0.2">
      <c r="A383" s="17"/>
      <c r="B383" s="63"/>
      <c r="C383" s="63"/>
      <c r="D383" s="63"/>
      <c r="E383" s="63"/>
      <c r="F383" s="59"/>
      <c r="G383" s="59"/>
      <c r="H383" s="59"/>
      <c r="I383" s="59"/>
      <c r="J383" s="59"/>
      <c r="K383" s="40"/>
      <c r="L383" s="17"/>
      <c r="M383" s="63"/>
      <c r="N383" s="63"/>
      <c r="O383" s="63"/>
      <c r="P383" s="63"/>
      <c r="Q383" s="5"/>
      <c r="R383" s="5"/>
      <c r="S383" s="5"/>
    </row>
    <row r="384" spans="1:19" x14ac:dyDescent="0.2">
      <c r="A384" s="17"/>
      <c r="B384" s="63"/>
      <c r="C384" s="63"/>
      <c r="D384" s="63"/>
      <c r="E384" s="63"/>
      <c r="F384" s="59"/>
      <c r="G384" s="59"/>
      <c r="H384" s="59"/>
      <c r="I384" s="59"/>
      <c r="J384" s="59"/>
      <c r="K384" s="40"/>
      <c r="L384" s="17"/>
      <c r="M384" s="63"/>
      <c r="N384" s="63"/>
      <c r="O384" s="63"/>
      <c r="P384" s="63"/>
      <c r="Q384" s="5"/>
      <c r="R384" s="5"/>
      <c r="S384" s="5"/>
    </row>
    <row r="385" spans="1:19" x14ac:dyDescent="0.2">
      <c r="A385" s="17"/>
      <c r="B385" s="63"/>
      <c r="C385" s="1"/>
      <c r="D385" s="63"/>
      <c r="E385" s="63"/>
      <c r="F385" s="59"/>
      <c r="G385" s="59"/>
      <c r="H385" s="59"/>
      <c r="I385" s="59"/>
      <c r="J385" s="59"/>
      <c r="K385" s="40"/>
      <c r="L385" s="17"/>
      <c r="M385" s="63"/>
      <c r="N385" s="1"/>
      <c r="O385" s="63"/>
      <c r="P385" s="63"/>
      <c r="Q385" s="5"/>
      <c r="R385" s="5"/>
      <c r="S385" s="5"/>
    </row>
    <row r="386" spans="1:19" x14ac:dyDescent="0.2">
      <c r="A386" s="17"/>
      <c r="B386" s="63"/>
      <c r="C386" s="13"/>
      <c r="D386" s="63"/>
      <c r="E386" s="63"/>
      <c r="F386" s="59"/>
      <c r="G386" s="59"/>
      <c r="H386" s="59"/>
      <c r="I386" s="59"/>
      <c r="J386" s="59"/>
      <c r="K386" s="40"/>
      <c r="L386" s="17"/>
      <c r="M386" s="63"/>
      <c r="N386" s="63"/>
      <c r="O386" s="63"/>
      <c r="P386" s="63"/>
      <c r="Q386" s="5"/>
      <c r="R386" s="5"/>
      <c r="S386" s="5"/>
    </row>
    <row r="387" spans="1:19" x14ac:dyDescent="0.2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40"/>
      <c r="L387" s="63"/>
      <c r="M387" s="63"/>
      <c r="N387" s="63"/>
      <c r="O387" s="63"/>
      <c r="P387" s="63"/>
      <c r="Q387" s="5"/>
      <c r="R387" s="5"/>
      <c r="S387" s="5"/>
    </row>
    <row r="388" spans="1:19" x14ac:dyDescent="0.2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40"/>
      <c r="L388" s="64"/>
      <c r="M388" s="64"/>
      <c r="N388" s="64"/>
      <c r="O388" s="64"/>
      <c r="P388" s="64"/>
      <c r="Q388" s="5"/>
      <c r="R388" s="5"/>
      <c r="S388" s="5"/>
    </row>
    <row r="389" spans="1:19" x14ac:dyDescent="0.2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40"/>
      <c r="L389" s="64"/>
      <c r="M389" s="64"/>
      <c r="N389" s="64"/>
      <c r="O389" s="64"/>
      <c r="P389" s="64"/>
      <c r="Q389" s="5"/>
      <c r="R389" s="5"/>
      <c r="S389" s="5"/>
    </row>
    <row r="390" spans="1:19" x14ac:dyDescent="0.2">
      <c r="A390" s="66"/>
      <c r="B390" s="63"/>
      <c r="C390" s="63"/>
      <c r="D390" s="63"/>
      <c r="E390" s="63"/>
      <c r="F390" s="66"/>
      <c r="G390" s="59"/>
      <c r="H390" s="59"/>
      <c r="I390" s="59"/>
      <c r="J390" s="59"/>
      <c r="K390" s="40"/>
      <c r="L390" s="65"/>
      <c r="M390" s="65"/>
      <c r="N390" s="65"/>
      <c r="O390" s="65"/>
      <c r="P390" s="65"/>
      <c r="Q390" s="5"/>
      <c r="R390" s="5"/>
      <c r="S390" s="5"/>
    </row>
    <row r="391" spans="1:19" x14ac:dyDescent="0.2">
      <c r="A391" s="66"/>
      <c r="B391" s="63"/>
      <c r="C391" s="63"/>
      <c r="D391" s="63"/>
      <c r="E391" s="63"/>
      <c r="F391" s="66"/>
      <c r="G391" s="59"/>
      <c r="H391" s="59"/>
      <c r="I391" s="59"/>
      <c r="J391" s="59"/>
      <c r="K391" s="40"/>
      <c r="L391" s="66"/>
      <c r="M391" s="63"/>
      <c r="N391" s="63"/>
      <c r="O391" s="63"/>
      <c r="P391" s="63"/>
      <c r="Q391" s="5"/>
      <c r="R391" s="5"/>
      <c r="S391" s="5"/>
    </row>
    <row r="392" spans="1:19" x14ac:dyDescent="0.2">
      <c r="A392" s="66"/>
      <c r="B392" s="63"/>
      <c r="C392" s="63"/>
      <c r="D392" s="63"/>
      <c r="E392" s="63"/>
      <c r="F392" s="66"/>
      <c r="G392" s="59"/>
      <c r="H392" s="59"/>
      <c r="I392" s="59"/>
      <c r="J392" s="59"/>
      <c r="K392" s="40"/>
      <c r="L392" s="66"/>
      <c r="M392" s="63"/>
      <c r="N392" s="63"/>
      <c r="O392" s="63"/>
      <c r="P392" s="63"/>
      <c r="Q392" s="5"/>
      <c r="R392" s="5"/>
      <c r="S392" s="5"/>
    </row>
    <row r="393" spans="1:19" x14ac:dyDescent="0.2">
      <c r="A393" s="66"/>
      <c r="B393" s="63"/>
      <c r="C393" s="63"/>
      <c r="D393" s="63"/>
      <c r="E393" s="63"/>
      <c r="F393" s="66"/>
      <c r="G393" s="59"/>
      <c r="H393" s="59"/>
      <c r="I393" s="59"/>
      <c r="J393" s="59"/>
      <c r="K393" s="40"/>
      <c r="L393" s="66"/>
      <c r="M393" s="63"/>
      <c r="N393" s="63"/>
      <c r="O393" s="63"/>
      <c r="P393" s="63"/>
      <c r="Q393" s="5"/>
      <c r="R393" s="5"/>
      <c r="S393" s="5"/>
    </row>
    <row r="394" spans="1:19" x14ac:dyDescent="0.2">
      <c r="A394" s="66"/>
      <c r="B394" s="63"/>
      <c r="C394" s="63"/>
      <c r="D394" s="63"/>
      <c r="E394" s="63"/>
      <c r="F394" s="66"/>
      <c r="G394" s="59"/>
      <c r="H394" s="59"/>
      <c r="I394" s="59"/>
      <c r="J394" s="59"/>
      <c r="K394" s="40"/>
      <c r="L394" s="66"/>
      <c r="M394" s="63"/>
      <c r="N394" s="63"/>
      <c r="O394" s="63"/>
      <c r="P394" s="63"/>
      <c r="Q394" s="5"/>
      <c r="R394" s="5"/>
      <c r="S394" s="5"/>
    </row>
    <row r="395" spans="1:19" x14ac:dyDescent="0.2">
      <c r="A395" s="66"/>
      <c r="B395" s="63"/>
      <c r="C395" s="63"/>
      <c r="D395" s="63"/>
      <c r="E395" s="63"/>
      <c r="F395" s="66"/>
      <c r="G395" s="59"/>
      <c r="H395" s="59"/>
      <c r="I395" s="59"/>
      <c r="J395" s="59"/>
      <c r="K395" s="40"/>
      <c r="L395" s="66"/>
      <c r="M395" s="63"/>
      <c r="N395" s="63"/>
      <c r="O395" s="63"/>
      <c r="P395" s="63"/>
      <c r="Q395" s="5"/>
      <c r="R395" s="5"/>
      <c r="S395" s="5"/>
    </row>
    <row r="396" spans="1:19" x14ac:dyDescent="0.2">
      <c r="A396" s="66"/>
      <c r="B396" s="63"/>
      <c r="C396" s="63"/>
      <c r="D396" s="63"/>
      <c r="E396" s="63"/>
      <c r="F396" s="66"/>
      <c r="G396" s="59"/>
      <c r="H396" s="59"/>
      <c r="I396" s="59"/>
      <c r="J396" s="59"/>
      <c r="K396" s="40"/>
      <c r="L396" s="66"/>
      <c r="M396" s="63"/>
      <c r="N396" s="63"/>
      <c r="O396" s="63"/>
      <c r="P396" s="63"/>
      <c r="Q396" s="5"/>
      <c r="R396" s="5"/>
      <c r="S396" s="5"/>
    </row>
    <row r="397" spans="1:19" x14ac:dyDescent="0.2">
      <c r="A397" s="66"/>
      <c r="B397" s="63"/>
      <c r="C397" s="63"/>
      <c r="D397" s="63"/>
      <c r="E397" s="63"/>
      <c r="F397" s="66"/>
      <c r="G397" s="59"/>
      <c r="H397" s="59"/>
      <c r="I397" s="59"/>
      <c r="J397" s="59"/>
      <c r="K397" s="40"/>
      <c r="L397" s="66"/>
      <c r="M397" s="63"/>
      <c r="N397" s="63"/>
      <c r="O397" s="63"/>
      <c r="P397" s="63"/>
      <c r="Q397" s="5"/>
      <c r="R397" s="5"/>
      <c r="S397" s="5"/>
    </row>
    <row r="398" spans="1:19" x14ac:dyDescent="0.2">
      <c r="A398" s="66"/>
      <c r="B398" s="63"/>
      <c r="C398" s="63"/>
      <c r="D398" s="63"/>
      <c r="E398" s="63"/>
      <c r="F398" s="66"/>
      <c r="G398" s="59"/>
      <c r="H398" s="59"/>
      <c r="I398" s="59"/>
      <c r="J398" s="59"/>
      <c r="K398" s="40"/>
      <c r="L398" s="66"/>
      <c r="M398" s="63"/>
      <c r="N398" s="63"/>
      <c r="O398" s="63"/>
      <c r="P398" s="63"/>
      <c r="Q398" s="5"/>
      <c r="R398" s="5"/>
      <c r="S398" s="5"/>
    </row>
    <row r="399" spans="1:19" x14ac:dyDescent="0.2">
      <c r="A399" s="66"/>
      <c r="B399" s="63"/>
      <c r="C399" s="63"/>
      <c r="D399" s="63"/>
      <c r="E399" s="63"/>
      <c r="F399" s="66"/>
      <c r="G399" s="59"/>
      <c r="H399" s="59"/>
      <c r="I399" s="59"/>
      <c r="J399" s="59"/>
      <c r="K399" s="40"/>
      <c r="L399" s="66"/>
      <c r="M399" s="63"/>
      <c r="N399" s="63"/>
      <c r="O399" s="63"/>
      <c r="P399" s="63"/>
      <c r="Q399" s="5"/>
      <c r="R399" s="5"/>
      <c r="S399" s="5"/>
    </row>
    <row r="400" spans="1:19" x14ac:dyDescent="0.2">
      <c r="A400" s="66"/>
      <c r="B400" s="63"/>
      <c r="C400" s="63"/>
      <c r="D400" s="63"/>
      <c r="E400" s="63"/>
      <c r="F400" s="66"/>
      <c r="G400" s="59"/>
      <c r="H400" s="59"/>
      <c r="I400" s="59"/>
      <c r="J400" s="59"/>
      <c r="K400" s="40"/>
      <c r="L400" s="66"/>
      <c r="M400" s="63"/>
      <c r="N400" s="63"/>
      <c r="O400" s="63"/>
      <c r="P400" s="63"/>
      <c r="Q400" s="5"/>
      <c r="R400" s="5"/>
      <c r="S400" s="5"/>
    </row>
    <row r="401" spans="1:19" x14ac:dyDescent="0.2">
      <c r="A401" s="66"/>
      <c r="B401" s="63"/>
      <c r="C401" s="63"/>
      <c r="D401" s="63"/>
      <c r="E401" s="63"/>
      <c r="F401" s="66"/>
      <c r="G401" s="59"/>
      <c r="H401" s="59"/>
      <c r="I401" s="59"/>
      <c r="J401" s="59"/>
      <c r="K401" s="40"/>
      <c r="L401" s="66"/>
      <c r="M401" s="63"/>
      <c r="N401" s="63"/>
      <c r="O401" s="63"/>
      <c r="P401" s="63"/>
      <c r="Q401" s="5"/>
      <c r="R401" s="5"/>
      <c r="S401" s="5"/>
    </row>
    <row r="402" spans="1:19" x14ac:dyDescent="0.2">
      <c r="A402" s="66"/>
      <c r="B402" s="63"/>
      <c r="C402" s="63"/>
      <c r="D402" s="63"/>
      <c r="E402" s="63"/>
      <c r="F402" s="66"/>
      <c r="G402" s="59"/>
      <c r="H402" s="59"/>
      <c r="I402" s="59"/>
      <c r="J402" s="59"/>
      <c r="K402" s="40"/>
      <c r="L402" s="66"/>
      <c r="M402" s="63"/>
      <c r="N402" s="63"/>
      <c r="O402" s="63"/>
      <c r="P402" s="63"/>
      <c r="Q402" s="5"/>
      <c r="R402" s="5"/>
      <c r="S402" s="5"/>
    </row>
    <row r="403" spans="1:19" x14ac:dyDescent="0.2">
      <c r="A403" s="66"/>
      <c r="B403" s="63"/>
      <c r="C403" s="63"/>
      <c r="D403" s="63"/>
      <c r="E403" s="63"/>
      <c r="F403" s="66"/>
      <c r="G403" s="59"/>
      <c r="H403" s="59"/>
      <c r="I403" s="59"/>
      <c r="J403" s="59"/>
      <c r="K403" s="40"/>
      <c r="L403" s="40"/>
      <c r="M403" s="40"/>
      <c r="N403" s="40"/>
      <c r="O403" s="40"/>
      <c r="P403" s="40"/>
      <c r="Q403" s="5"/>
      <c r="R403" s="5"/>
      <c r="S403" s="5"/>
    </row>
    <row r="404" spans="1:19" x14ac:dyDescent="0.2">
      <c r="A404" s="66"/>
      <c r="B404" s="63"/>
      <c r="C404" s="63"/>
      <c r="D404" s="63"/>
      <c r="E404" s="63"/>
      <c r="F404" s="66"/>
      <c r="G404" s="59"/>
      <c r="H404" s="59"/>
      <c r="I404" s="59"/>
      <c r="J404" s="59"/>
      <c r="K404" s="59"/>
      <c r="L404" s="13"/>
      <c r="M404" s="13"/>
      <c r="N404" s="13"/>
      <c r="O404" s="13"/>
      <c r="P404" s="13"/>
      <c r="Q404" s="5"/>
      <c r="R404" s="5"/>
      <c r="S404" s="5"/>
    </row>
    <row r="405" spans="1:19" x14ac:dyDescent="0.2">
      <c r="A405" s="66"/>
      <c r="B405" s="63"/>
      <c r="C405" s="63"/>
      <c r="D405" s="63"/>
      <c r="E405" s="63"/>
      <c r="F405" s="66"/>
      <c r="G405" s="59"/>
      <c r="H405" s="59"/>
      <c r="I405" s="59"/>
      <c r="J405" s="59"/>
      <c r="K405" s="59"/>
      <c r="L405" s="13"/>
      <c r="M405" s="13"/>
      <c r="N405" s="13"/>
      <c r="O405" s="13"/>
      <c r="P405" s="13"/>
    </row>
    <row r="406" spans="1:19" x14ac:dyDescent="0.2">
      <c r="A406" s="66"/>
      <c r="B406" s="63"/>
      <c r="C406" s="63"/>
      <c r="D406" s="63"/>
      <c r="E406" s="63"/>
      <c r="F406" s="66"/>
      <c r="G406" s="59"/>
      <c r="H406" s="59"/>
      <c r="I406" s="59"/>
      <c r="J406" s="59"/>
      <c r="K406" s="59"/>
      <c r="L406" s="13"/>
      <c r="M406" s="13"/>
      <c r="N406" s="13"/>
      <c r="O406" s="13"/>
      <c r="P406" s="13"/>
    </row>
    <row r="407" spans="1:19" x14ac:dyDescent="0.2">
      <c r="A407" s="66"/>
      <c r="B407" s="63"/>
      <c r="C407" s="63"/>
      <c r="D407" s="63"/>
      <c r="E407" s="63"/>
      <c r="F407" s="66"/>
      <c r="G407" s="59"/>
      <c r="H407" s="59"/>
      <c r="I407" s="59"/>
      <c r="J407" s="59"/>
      <c r="K407" s="59"/>
      <c r="L407" s="13"/>
      <c r="M407" s="13"/>
      <c r="N407" s="13"/>
      <c r="O407" s="13"/>
      <c r="P407" s="13"/>
    </row>
    <row r="408" spans="1:19" x14ac:dyDescent="0.2">
      <c r="A408" s="67"/>
      <c r="B408" s="68"/>
      <c r="C408" s="68"/>
      <c r="D408" s="68"/>
      <c r="E408" s="68"/>
      <c r="F408" s="67"/>
      <c r="G408" s="69"/>
      <c r="H408" s="69"/>
      <c r="I408" s="69"/>
      <c r="J408" s="69"/>
      <c r="K408" s="69"/>
      <c r="L408" s="68"/>
      <c r="M408" s="68"/>
      <c r="N408" s="68"/>
      <c r="O408" s="13"/>
      <c r="P408" s="13"/>
    </row>
    <row r="409" spans="1:19" x14ac:dyDescent="0.2">
      <c r="A409" s="67"/>
      <c r="B409" s="68"/>
      <c r="C409" s="68"/>
      <c r="D409" s="68"/>
      <c r="E409" s="68"/>
      <c r="F409" s="67"/>
      <c r="G409" s="69"/>
      <c r="H409" s="69"/>
      <c r="I409" s="69"/>
      <c r="J409" s="69"/>
      <c r="K409" s="69"/>
      <c r="L409" s="68"/>
      <c r="M409" s="68"/>
      <c r="N409" s="68"/>
      <c r="O409" s="68"/>
      <c r="P409" s="68"/>
      <c r="Q409" s="70"/>
    </row>
    <row r="410" spans="1:19" x14ac:dyDescent="0.2">
      <c r="A410" s="67"/>
      <c r="B410" s="68"/>
      <c r="C410" s="68"/>
      <c r="D410" s="68"/>
      <c r="E410" s="68"/>
      <c r="F410" s="67"/>
      <c r="G410" s="69"/>
      <c r="H410" s="69"/>
      <c r="I410" s="69"/>
      <c r="J410" s="69"/>
      <c r="K410" s="69"/>
      <c r="L410" s="68"/>
      <c r="M410" s="68"/>
      <c r="N410" s="68"/>
      <c r="O410" s="68"/>
      <c r="P410" s="68"/>
      <c r="Q410" s="70"/>
    </row>
    <row r="411" spans="1:19" x14ac:dyDescent="0.2">
      <c r="A411" s="67"/>
      <c r="B411" s="68"/>
      <c r="C411" s="68"/>
      <c r="D411" s="68"/>
      <c r="E411" s="68"/>
      <c r="F411" s="67"/>
      <c r="G411" s="69"/>
      <c r="H411" s="69"/>
      <c r="I411" s="69"/>
      <c r="J411" s="69"/>
      <c r="K411" s="69"/>
      <c r="L411" s="68"/>
      <c r="M411" s="68"/>
      <c r="N411" s="68"/>
      <c r="O411" s="68"/>
      <c r="P411" s="68"/>
      <c r="Q411" s="70"/>
    </row>
    <row r="412" spans="1:19" x14ac:dyDescent="0.2">
      <c r="A412" s="71"/>
      <c r="B412" s="72"/>
      <c r="C412" s="72"/>
      <c r="D412" s="72"/>
      <c r="E412" s="72"/>
      <c r="F412" s="71"/>
      <c r="G412" s="73"/>
      <c r="H412" s="73"/>
      <c r="I412" s="73"/>
      <c r="J412" s="73"/>
      <c r="K412" s="73"/>
      <c r="L412" s="72"/>
      <c r="M412" s="68"/>
      <c r="N412" s="68"/>
      <c r="O412" s="68"/>
      <c r="P412" s="68"/>
      <c r="Q412" s="70"/>
    </row>
    <row r="413" spans="1:19" x14ac:dyDescent="0.2">
      <c r="A413" s="71"/>
      <c r="B413" s="72"/>
      <c r="C413" s="72"/>
      <c r="D413" s="72"/>
      <c r="E413" s="72"/>
      <c r="F413" s="71"/>
      <c r="G413" s="73"/>
      <c r="H413" s="73"/>
      <c r="I413" s="73"/>
      <c r="J413" s="73"/>
      <c r="K413" s="73"/>
      <c r="L413" s="72"/>
      <c r="M413" s="68"/>
      <c r="N413" s="68"/>
      <c r="O413" s="68"/>
      <c r="P413" s="68"/>
      <c r="Q413" s="70"/>
    </row>
    <row r="414" spans="1:19" x14ac:dyDescent="0.2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5"/>
      <c r="L414" s="58"/>
      <c r="M414" s="70"/>
      <c r="N414" s="70"/>
      <c r="O414" s="70"/>
      <c r="P414" s="70"/>
      <c r="Q414" s="70"/>
    </row>
    <row r="415" spans="1:19" s="76" customFormat="1" x14ac:dyDescent="0.2">
      <c r="K415" s="77"/>
      <c r="L415" s="70"/>
      <c r="M415" s="70"/>
      <c r="N415" s="70"/>
      <c r="O415" s="70"/>
      <c r="P415" s="70"/>
      <c r="Q415" s="70"/>
      <c r="R415" s="77"/>
      <c r="S415" s="77"/>
    </row>
    <row r="416" spans="1:19" s="76" customFormat="1" x14ac:dyDescent="0.2">
      <c r="K416" s="77"/>
      <c r="L416" s="70"/>
      <c r="M416" s="70"/>
      <c r="N416" s="70"/>
      <c r="O416" s="70"/>
      <c r="P416" s="70"/>
      <c r="Q416" s="70"/>
      <c r="R416" s="77"/>
      <c r="S416" s="77"/>
    </row>
    <row r="417" spans="1:19" s="76" customFormat="1" x14ac:dyDescent="0.2">
      <c r="K417" s="77"/>
      <c r="L417" s="70"/>
      <c r="M417" s="70"/>
      <c r="N417" s="70"/>
      <c r="O417" s="70"/>
      <c r="P417" s="70"/>
      <c r="Q417" s="70"/>
      <c r="R417" s="77"/>
      <c r="S417" s="77"/>
    </row>
    <row r="418" spans="1:19" s="76" customFormat="1" hidden="1" x14ac:dyDescent="0.2">
      <c r="A418" s="77"/>
      <c r="B418" s="77"/>
      <c r="C418" s="78" t="e">
        <f>+#REF!</f>
        <v>#REF!</v>
      </c>
      <c r="D418" s="78" t="e">
        <f>+#REF!</f>
        <v>#REF!</v>
      </c>
      <c r="E418" s="78" t="e">
        <f>+#REF!</f>
        <v>#REF!</v>
      </c>
      <c r="F418" s="78" t="e">
        <f>+#REF!</f>
        <v>#REF!</v>
      </c>
      <c r="G418" s="78" t="e">
        <f>+#REF!</f>
        <v>#REF!</v>
      </c>
      <c r="H418" s="78" t="e">
        <f>+#REF!</f>
        <v>#REF!</v>
      </c>
      <c r="I418" s="78" t="e">
        <f>+#REF!</f>
        <v>#REF!</v>
      </c>
      <c r="J418" s="78" t="e">
        <f>+#REF!</f>
        <v>#REF!</v>
      </c>
      <c r="K418" s="78" t="e">
        <f>+#REF!</f>
        <v>#REF!</v>
      </c>
      <c r="L418" s="78" t="e">
        <f>+#REF!</f>
        <v>#REF!</v>
      </c>
      <c r="M418" s="70"/>
      <c r="N418" s="70"/>
      <c r="O418" s="70"/>
      <c r="P418" s="70"/>
      <c r="Q418" s="70"/>
      <c r="R418" s="77"/>
      <c r="S418" s="77"/>
    </row>
    <row r="419" spans="1:19" s="76" customFormat="1" hidden="1" x14ac:dyDescent="0.2">
      <c r="A419" s="77" t="s">
        <v>140</v>
      </c>
      <c r="B419" s="77"/>
      <c r="C419" s="70" t="e">
        <v>#REF!</v>
      </c>
      <c r="D419" s="70" t="e">
        <v>#REF!</v>
      </c>
      <c r="E419" s="70" t="e">
        <v>#REF!</v>
      </c>
      <c r="F419" s="70" t="e">
        <v>#REF!</v>
      </c>
      <c r="G419" s="70" t="e">
        <v>#REF!</v>
      </c>
      <c r="H419" s="70" t="e">
        <v>#REF!</v>
      </c>
      <c r="I419" s="70" t="e">
        <v>#REF!</v>
      </c>
      <c r="J419" s="70" t="e">
        <v>#REF!</v>
      </c>
      <c r="K419" s="70" t="e">
        <v>#REF!</v>
      </c>
      <c r="L419" s="70" t="e">
        <v>#REF!</v>
      </c>
      <c r="M419" s="70"/>
      <c r="N419" s="70"/>
      <c r="O419" s="70"/>
      <c r="P419" s="70"/>
      <c r="Q419" s="70"/>
      <c r="R419" s="77"/>
      <c r="S419" s="77"/>
    </row>
    <row r="420" spans="1:19" s="76" customFormat="1" hidden="1" x14ac:dyDescent="0.2">
      <c r="A420" s="77"/>
      <c r="B420" s="77" t="e">
        <v>#REF!</v>
      </c>
      <c r="C420" s="70" t="e">
        <v>#REF!</v>
      </c>
      <c r="D420" s="70" t="e">
        <v>#REF!</v>
      </c>
      <c r="E420" s="70" t="e">
        <v>#REF!</v>
      </c>
      <c r="F420" s="70" t="e">
        <v>#REF!</v>
      </c>
      <c r="G420" s="70" t="e">
        <v>#REF!</v>
      </c>
      <c r="H420" s="70" t="e">
        <v>#REF!</v>
      </c>
      <c r="I420" s="70" t="e">
        <v>#REF!</v>
      </c>
      <c r="J420" s="70" t="e">
        <v>#REF!</v>
      </c>
      <c r="K420" s="70" t="e">
        <v>#REF!</v>
      </c>
      <c r="L420" s="70" t="e">
        <v>#REF!</v>
      </c>
      <c r="M420" s="70"/>
      <c r="N420" s="70"/>
      <c r="O420" s="70"/>
      <c r="P420" s="70"/>
      <c r="Q420" s="70"/>
      <c r="R420" s="77"/>
      <c r="S420" s="77"/>
    </row>
    <row r="421" spans="1:19" s="76" customFormat="1" hidden="1" x14ac:dyDescent="0.2">
      <c r="A421" s="79" t="s">
        <v>141</v>
      </c>
      <c r="B421" s="79"/>
      <c r="C421" s="80" t="e">
        <f>IF(C418=0,0,+C419+B420-C420)</f>
        <v>#REF!</v>
      </c>
      <c r="D421" s="80" t="e">
        <f t="shared" ref="D421:L421" si="13">IF(D418=0,0,+D419+C420-D420)</f>
        <v>#REF!</v>
      </c>
      <c r="E421" s="80" t="e">
        <f t="shared" si="13"/>
        <v>#REF!</v>
      </c>
      <c r="F421" s="80" t="e">
        <f>IF(F418=0,0,+F419+#REF!-F420)</f>
        <v>#REF!</v>
      </c>
      <c r="G421" s="80" t="e">
        <f>IF(G418=0,0,+G419+F420-G420)</f>
        <v>#REF!</v>
      </c>
      <c r="H421" s="80" t="e">
        <f t="shared" si="13"/>
        <v>#REF!</v>
      </c>
      <c r="I421" s="80" t="e">
        <f t="shared" si="13"/>
        <v>#REF!</v>
      </c>
      <c r="J421" s="80" t="e">
        <f t="shared" si="13"/>
        <v>#REF!</v>
      </c>
      <c r="K421" s="80" t="e">
        <f t="shared" si="13"/>
        <v>#REF!</v>
      </c>
      <c r="L421" s="80" t="e">
        <f t="shared" si="13"/>
        <v>#REF!</v>
      </c>
      <c r="M421" s="70"/>
      <c r="N421" s="70"/>
      <c r="O421" s="70"/>
      <c r="P421" s="70"/>
      <c r="Q421" s="70"/>
      <c r="R421" s="77"/>
      <c r="S421" s="77"/>
    </row>
    <row r="422" spans="1:19" s="76" customFormat="1" hidden="1" x14ac:dyDescent="0.2">
      <c r="A422" s="79" t="s">
        <v>142</v>
      </c>
      <c r="B422" s="79"/>
      <c r="C422" s="80" t="e">
        <f>+#REF!-C421</f>
        <v>#REF!</v>
      </c>
      <c r="D422" s="80" t="e">
        <f>+#REF!-D421</f>
        <v>#REF!</v>
      </c>
      <c r="E422" s="80" t="e">
        <f>+#REF!-E421</f>
        <v>#REF!</v>
      </c>
      <c r="F422" s="80" t="e">
        <f>+#REF!-F421</f>
        <v>#REF!</v>
      </c>
      <c r="G422" s="80" t="e">
        <f>+#REF!-G421</f>
        <v>#REF!</v>
      </c>
      <c r="H422" s="80" t="e">
        <f>+#REF!-H421</f>
        <v>#REF!</v>
      </c>
      <c r="I422" s="80" t="e">
        <f>+#REF!-I421</f>
        <v>#REF!</v>
      </c>
      <c r="J422" s="80" t="e">
        <f>+#REF!-J421</f>
        <v>#REF!</v>
      </c>
      <c r="K422" s="80" t="e">
        <f>+#REF!-K421</f>
        <v>#REF!</v>
      </c>
      <c r="L422" s="80" t="e">
        <f>+#REF!-L421</f>
        <v>#REF!</v>
      </c>
      <c r="M422" s="70"/>
      <c r="N422" s="70"/>
      <c r="O422" s="70"/>
      <c r="P422" s="70"/>
      <c r="Q422" s="70"/>
      <c r="R422" s="77"/>
      <c r="S422" s="77"/>
    </row>
    <row r="423" spans="1:19" s="76" customFormat="1" hidden="1" x14ac:dyDescent="0.2">
      <c r="A423" s="77"/>
      <c r="B423" s="77"/>
      <c r="C423" s="81"/>
      <c r="D423" s="81"/>
      <c r="E423" s="81"/>
      <c r="F423" s="77"/>
      <c r="G423" s="77"/>
      <c r="H423" s="77"/>
      <c r="I423" s="77"/>
      <c r="J423" s="77"/>
      <c r="K423" s="77"/>
      <c r="L423" s="70"/>
      <c r="M423" s="70"/>
      <c r="N423" s="70"/>
      <c r="O423" s="70"/>
      <c r="P423" s="70"/>
      <c r="Q423" s="70"/>
      <c r="R423" s="77"/>
      <c r="S423" s="77"/>
    </row>
    <row r="424" spans="1:19" s="76" customFormat="1" hidden="1" x14ac:dyDescent="0.2">
      <c r="A424" s="77" t="s">
        <v>143</v>
      </c>
      <c r="B424" s="77"/>
      <c r="C424" s="70" t="e">
        <v>#REF!</v>
      </c>
      <c r="D424" s="70" t="e">
        <v>#REF!</v>
      </c>
      <c r="E424" s="70" t="e">
        <v>#REF!</v>
      </c>
      <c r="F424" s="70" t="e">
        <v>#REF!</v>
      </c>
      <c r="G424" s="70" t="e">
        <v>#REF!</v>
      </c>
      <c r="H424" s="70" t="e">
        <v>#REF!</v>
      </c>
      <c r="I424" s="70" t="e">
        <v>#REF!</v>
      </c>
      <c r="J424" s="70" t="e">
        <v>#REF!</v>
      </c>
      <c r="K424" s="70" t="e">
        <v>#REF!</v>
      </c>
      <c r="L424" s="70" t="e">
        <v>#REF!</v>
      </c>
      <c r="M424" s="70"/>
      <c r="N424" s="70"/>
      <c r="O424" s="70"/>
      <c r="P424" s="70"/>
      <c r="Q424" s="70"/>
      <c r="R424" s="77"/>
      <c r="S424" s="77"/>
    </row>
    <row r="425" spans="1:19" s="76" customFormat="1" hidden="1" x14ac:dyDescent="0.2">
      <c r="A425" s="79" t="s">
        <v>144</v>
      </c>
      <c r="B425" s="79"/>
      <c r="C425" s="70" t="e">
        <f>+#REF!</f>
        <v>#REF!</v>
      </c>
      <c r="D425" s="70" t="e">
        <f>+#REF!</f>
        <v>#REF!</v>
      </c>
      <c r="E425" s="70" t="e">
        <f>+#REF!</f>
        <v>#REF!</v>
      </c>
      <c r="F425" s="70" t="e">
        <f>+#REF!</f>
        <v>#REF!</v>
      </c>
      <c r="G425" s="70" t="e">
        <f>+#REF!</f>
        <v>#REF!</v>
      </c>
      <c r="H425" s="70" t="e">
        <f>+#REF!</f>
        <v>#REF!</v>
      </c>
      <c r="I425" s="70" t="e">
        <f>+#REF!</f>
        <v>#REF!</v>
      </c>
      <c r="J425" s="70" t="e">
        <f>+#REF!</f>
        <v>#REF!</v>
      </c>
      <c r="K425" s="70" t="e">
        <f>+#REF!</f>
        <v>#REF!</v>
      </c>
      <c r="L425" s="70" t="e">
        <f>+#REF!</f>
        <v>#REF!</v>
      </c>
      <c r="M425" s="70"/>
      <c r="N425" s="70"/>
      <c r="O425" s="70"/>
      <c r="P425" s="70"/>
      <c r="Q425" s="70"/>
      <c r="R425" s="77"/>
      <c r="S425" s="77"/>
    </row>
    <row r="426" spans="1:19" s="76" customFormat="1" hidden="1" x14ac:dyDescent="0.2">
      <c r="A426" s="79" t="s">
        <v>142</v>
      </c>
      <c r="B426" s="79"/>
      <c r="C426" s="80" t="e">
        <f t="shared" ref="C426:L426" si="14">+C425-C424</f>
        <v>#REF!</v>
      </c>
      <c r="D426" s="80" t="e">
        <f t="shared" si="14"/>
        <v>#REF!</v>
      </c>
      <c r="E426" s="80" t="e">
        <f t="shared" si="14"/>
        <v>#REF!</v>
      </c>
      <c r="F426" s="80" t="e">
        <f t="shared" si="14"/>
        <v>#REF!</v>
      </c>
      <c r="G426" s="80" t="e">
        <f t="shared" si="14"/>
        <v>#REF!</v>
      </c>
      <c r="H426" s="80" t="e">
        <f t="shared" si="14"/>
        <v>#REF!</v>
      </c>
      <c r="I426" s="80" t="e">
        <f t="shared" si="14"/>
        <v>#REF!</v>
      </c>
      <c r="J426" s="80" t="e">
        <f t="shared" si="14"/>
        <v>#REF!</v>
      </c>
      <c r="K426" s="80" t="e">
        <f t="shared" si="14"/>
        <v>#REF!</v>
      </c>
      <c r="L426" s="80" t="e">
        <f t="shared" si="14"/>
        <v>#REF!</v>
      </c>
      <c r="M426" s="70"/>
      <c r="N426" s="70"/>
      <c r="O426" s="70"/>
      <c r="P426" s="70"/>
      <c r="Q426" s="70"/>
      <c r="R426" s="77"/>
      <c r="S426" s="77"/>
    </row>
    <row r="427" spans="1:19" s="76" customFormat="1" hidden="1" x14ac:dyDescent="0.2">
      <c r="A427" s="77"/>
      <c r="B427" s="77"/>
      <c r="C427" s="70"/>
      <c r="D427" s="70"/>
      <c r="E427" s="70"/>
      <c r="F427" s="80"/>
      <c r="G427" s="77"/>
      <c r="H427" s="77"/>
      <c r="I427" s="77"/>
      <c r="J427" s="77"/>
      <c r="K427" s="77"/>
      <c r="L427" s="70"/>
      <c r="M427" s="70"/>
      <c r="N427" s="70"/>
      <c r="O427" s="70"/>
      <c r="P427" s="70"/>
      <c r="Q427" s="70"/>
      <c r="R427" s="77"/>
      <c r="S427" s="77"/>
    </row>
    <row r="428" spans="1:19" s="76" customFormat="1" hidden="1" x14ac:dyDescent="0.2">
      <c r="A428" s="77" t="s">
        <v>145</v>
      </c>
      <c r="B428" s="77"/>
      <c r="C428" s="70" t="e">
        <v>#REF!</v>
      </c>
      <c r="D428" s="70" t="e">
        <v>#REF!</v>
      </c>
      <c r="E428" s="70" t="e">
        <v>#REF!</v>
      </c>
      <c r="F428" s="70" t="e">
        <v>#REF!</v>
      </c>
      <c r="G428" s="70" t="e">
        <v>#REF!</v>
      </c>
      <c r="H428" s="70" t="e">
        <v>#REF!</v>
      </c>
      <c r="I428" s="70" t="e">
        <v>#REF!</v>
      </c>
      <c r="J428" s="70" t="e">
        <v>#REF!</v>
      </c>
      <c r="K428" s="70" t="e">
        <v>#REF!</v>
      </c>
      <c r="L428" s="70" t="e">
        <v>#REF!</v>
      </c>
      <c r="M428" s="70"/>
      <c r="N428" s="70"/>
      <c r="O428" s="70"/>
      <c r="P428" s="70"/>
      <c r="Q428" s="70"/>
      <c r="R428" s="77"/>
      <c r="S428" s="77"/>
    </row>
    <row r="429" spans="1:19" s="76" customFormat="1" hidden="1" x14ac:dyDescent="0.2">
      <c r="A429" s="77" t="s">
        <v>146</v>
      </c>
      <c r="B429" s="77"/>
      <c r="C429" s="70" t="e">
        <f>+#REF!</f>
        <v>#REF!</v>
      </c>
      <c r="D429" s="70" t="e">
        <f>+#REF!</f>
        <v>#REF!</v>
      </c>
      <c r="E429" s="70" t="e">
        <f>+#REF!</f>
        <v>#REF!</v>
      </c>
      <c r="F429" s="70" t="e">
        <f>+#REF!</f>
        <v>#REF!</v>
      </c>
      <c r="G429" s="70" t="e">
        <f>+#REF!</f>
        <v>#REF!</v>
      </c>
      <c r="H429" s="70" t="e">
        <f>+#REF!</f>
        <v>#REF!</v>
      </c>
      <c r="I429" s="70" t="e">
        <f>+#REF!</f>
        <v>#REF!</v>
      </c>
      <c r="J429" s="70" t="e">
        <f>+#REF!</f>
        <v>#REF!</v>
      </c>
      <c r="K429" s="70" t="e">
        <f>+#REF!</f>
        <v>#REF!</v>
      </c>
      <c r="L429" s="70" t="e">
        <f>+#REF!</f>
        <v>#REF!</v>
      </c>
      <c r="M429" s="70"/>
      <c r="N429" s="70"/>
      <c r="O429" s="70"/>
      <c r="P429" s="70"/>
      <c r="Q429" s="70"/>
      <c r="R429" s="77"/>
      <c r="S429" s="77"/>
    </row>
    <row r="430" spans="1:19" s="76" customFormat="1" hidden="1" x14ac:dyDescent="0.2">
      <c r="A430" s="79" t="s">
        <v>142</v>
      </c>
      <c r="B430" s="79"/>
      <c r="C430" s="80" t="e">
        <f t="shared" ref="C430:L430" si="15">+C429-C428</f>
        <v>#REF!</v>
      </c>
      <c r="D430" s="80" t="e">
        <f t="shared" si="15"/>
        <v>#REF!</v>
      </c>
      <c r="E430" s="80" t="e">
        <f t="shared" si="15"/>
        <v>#REF!</v>
      </c>
      <c r="F430" s="80" t="e">
        <f t="shared" si="15"/>
        <v>#REF!</v>
      </c>
      <c r="G430" s="80" t="e">
        <f t="shared" si="15"/>
        <v>#REF!</v>
      </c>
      <c r="H430" s="80" t="e">
        <f t="shared" si="15"/>
        <v>#REF!</v>
      </c>
      <c r="I430" s="80" t="e">
        <f t="shared" si="15"/>
        <v>#REF!</v>
      </c>
      <c r="J430" s="80" t="e">
        <f t="shared" si="15"/>
        <v>#REF!</v>
      </c>
      <c r="K430" s="80" t="e">
        <f t="shared" si="15"/>
        <v>#REF!</v>
      </c>
      <c r="L430" s="80" t="e">
        <f t="shared" si="15"/>
        <v>#REF!</v>
      </c>
      <c r="M430" s="70"/>
      <c r="N430" s="70"/>
      <c r="O430" s="70"/>
      <c r="P430" s="70"/>
      <c r="Q430" s="70"/>
      <c r="R430" s="77"/>
      <c r="S430" s="77"/>
    </row>
    <row r="431" spans="1:19" s="76" customFormat="1" hidden="1" x14ac:dyDescent="0.2">
      <c r="A431" s="77"/>
      <c r="B431" s="77"/>
      <c r="C431" s="70"/>
      <c r="D431" s="70"/>
      <c r="E431" s="70"/>
      <c r="F431" s="77"/>
      <c r="G431" s="77"/>
      <c r="H431" s="77"/>
      <c r="I431" s="77"/>
      <c r="J431" s="77"/>
      <c r="K431" s="77"/>
      <c r="L431" s="70"/>
      <c r="M431" s="70"/>
      <c r="N431" s="70"/>
      <c r="O431" s="70"/>
      <c r="P431" s="70"/>
      <c r="Q431" s="70"/>
      <c r="R431" s="77"/>
      <c r="S431" s="77"/>
    </row>
    <row r="432" spans="1:19" s="76" customFormat="1" hidden="1" x14ac:dyDescent="0.2">
      <c r="A432" s="77" t="s">
        <v>147</v>
      </c>
      <c r="B432" s="77"/>
      <c r="C432" s="70" t="e">
        <v>#REF!</v>
      </c>
      <c r="D432" s="70" t="e">
        <v>#REF!</v>
      </c>
      <c r="E432" s="70" t="e">
        <v>#REF!</v>
      </c>
      <c r="F432" s="70" t="e">
        <v>#REF!</v>
      </c>
      <c r="G432" s="70" t="e">
        <v>#REF!</v>
      </c>
      <c r="H432" s="70" t="e">
        <v>#REF!</v>
      </c>
      <c r="I432" s="70" t="e">
        <v>#REF!</v>
      </c>
      <c r="J432" s="70" t="e">
        <v>#REF!</v>
      </c>
      <c r="K432" s="70" t="e">
        <v>#REF!</v>
      </c>
      <c r="L432" s="70" t="e">
        <v>#REF!</v>
      </c>
      <c r="M432" s="70"/>
      <c r="N432" s="70"/>
      <c r="O432" s="70"/>
      <c r="P432" s="70"/>
      <c r="Q432" s="70"/>
      <c r="R432" s="77"/>
      <c r="S432" s="77"/>
    </row>
    <row r="433" spans="1:19" s="76" customFormat="1" hidden="1" x14ac:dyDescent="0.2">
      <c r="A433" s="77" t="s">
        <v>148</v>
      </c>
      <c r="B433" s="77"/>
      <c r="C433" s="70" t="e">
        <f>+#REF!</f>
        <v>#REF!</v>
      </c>
      <c r="D433" s="70" t="e">
        <f>+#REF!</f>
        <v>#REF!</v>
      </c>
      <c r="E433" s="70" t="e">
        <f>+#REF!</f>
        <v>#REF!</v>
      </c>
      <c r="F433" s="70" t="e">
        <f>+#REF!</f>
        <v>#REF!</v>
      </c>
      <c r="G433" s="70" t="e">
        <f>+#REF!</f>
        <v>#REF!</v>
      </c>
      <c r="H433" s="70" t="e">
        <f>+#REF!</f>
        <v>#REF!</v>
      </c>
      <c r="I433" s="70" t="e">
        <f>+#REF!</f>
        <v>#REF!</v>
      </c>
      <c r="J433" s="70" t="e">
        <f>+#REF!</f>
        <v>#REF!</v>
      </c>
      <c r="K433" s="70" t="e">
        <f>+#REF!</f>
        <v>#REF!</v>
      </c>
      <c r="L433" s="70" t="e">
        <f>+#REF!</f>
        <v>#REF!</v>
      </c>
      <c r="M433" s="70"/>
      <c r="N433" s="70"/>
      <c r="O433" s="70"/>
      <c r="P433" s="70"/>
      <c r="Q433" s="70"/>
      <c r="R433" s="77"/>
      <c r="S433" s="77"/>
    </row>
    <row r="434" spans="1:19" s="76" customFormat="1" hidden="1" x14ac:dyDescent="0.2">
      <c r="A434" s="79" t="s">
        <v>142</v>
      </c>
      <c r="B434" s="79"/>
      <c r="C434" s="80" t="e">
        <f t="shared" ref="C434:L434" si="16">+C433-C432</f>
        <v>#REF!</v>
      </c>
      <c r="D434" s="80" t="e">
        <f t="shared" si="16"/>
        <v>#REF!</v>
      </c>
      <c r="E434" s="80" t="e">
        <f t="shared" si="16"/>
        <v>#REF!</v>
      </c>
      <c r="F434" s="80" t="e">
        <f t="shared" si="16"/>
        <v>#REF!</v>
      </c>
      <c r="G434" s="80" t="e">
        <f t="shared" si="16"/>
        <v>#REF!</v>
      </c>
      <c r="H434" s="80" t="e">
        <f t="shared" si="16"/>
        <v>#REF!</v>
      </c>
      <c r="I434" s="80" t="e">
        <f t="shared" si="16"/>
        <v>#REF!</v>
      </c>
      <c r="J434" s="80" t="e">
        <f t="shared" si="16"/>
        <v>#REF!</v>
      </c>
      <c r="K434" s="80" t="e">
        <f t="shared" si="16"/>
        <v>#REF!</v>
      </c>
      <c r="L434" s="80" t="e">
        <f t="shared" si="16"/>
        <v>#REF!</v>
      </c>
      <c r="M434" s="70"/>
      <c r="N434" s="70"/>
      <c r="O434" s="70"/>
      <c r="P434" s="70"/>
      <c r="Q434" s="70"/>
      <c r="R434" s="77"/>
      <c r="S434" s="77"/>
    </row>
    <row r="435" spans="1:19" s="76" customFormat="1" hidden="1" x14ac:dyDescent="0.2">
      <c r="A435" s="77"/>
      <c r="B435" s="77"/>
      <c r="C435" s="70"/>
      <c r="D435" s="70"/>
      <c r="E435" s="70"/>
      <c r="F435" s="77"/>
      <c r="G435" s="77"/>
      <c r="H435" s="77"/>
      <c r="I435" s="77"/>
      <c r="J435" s="77"/>
      <c r="K435" s="77"/>
      <c r="L435" s="70"/>
      <c r="M435" s="70"/>
      <c r="N435" s="70"/>
      <c r="O435" s="70"/>
      <c r="P435" s="70"/>
      <c r="Q435" s="70"/>
      <c r="R435" s="77"/>
      <c r="S435" s="77"/>
    </row>
    <row r="436" spans="1:19" s="76" customFormat="1" hidden="1" x14ac:dyDescent="0.2">
      <c r="A436" s="77" t="s">
        <v>149</v>
      </c>
      <c r="B436" s="77"/>
      <c r="C436" s="70" t="e">
        <v>#REF!</v>
      </c>
      <c r="D436" s="70" t="e">
        <v>#REF!</v>
      </c>
      <c r="E436" s="70" t="e">
        <v>#REF!</v>
      </c>
      <c r="F436" s="70" t="e">
        <v>#REF!</v>
      </c>
      <c r="G436" s="70" t="e">
        <v>#REF!</v>
      </c>
      <c r="H436" s="70" t="e">
        <v>#REF!</v>
      </c>
      <c r="I436" s="70" t="e">
        <v>#REF!</v>
      </c>
      <c r="J436" s="70" t="e">
        <v>#REF!</v>
      </c>
      <c r="K436" s="70" t="e">
        <v>#REF!</v>
      </c>
      <c r="L436" s="70" t="e">
        <v>#REF!</v>
      </c>
      <c r="M436" s="70"/>
      <c r="N436" s="70"/>
      <c r="O436" s="70"/>
      <c r="P436" s="70"/>
      <c r="Q436" s="70"/>
      <c r="R436" s="77"/>
      <c r="S436" s="77"/>
    </row>
    <row r="437" spans="1:19" s="76" customFormat="1" hidden="1" x14ac:dyDescent="0.2">
      <c r="A437" s="77" t="s">
        <v>150</v>
      </c>
      <c r="B437" s="77"/>
      <c r="C437" s="70" t="e">
        <f>+#REF!</f>
        <v>#REF!</v>
      </c>
      <c r="D437" s="70" t="e">
        <f>+#REF!</f>
        <v>#REF!</v>
      </c>
      <c r="E437" s="70" t="e">
        <f>+#REF!</f>
        <v>#REF!</v>
      </c>
      <c r="F437" s="70" t="e">
        <f>+#REF!</f>
        <v>#REF!</v>
      </c>
      <c r="G437" s="70" t="e">
        <f>+#REF!</f>
        <v>#REF!</v>
      </c>
      <c r="H437" s="70" t="e">
        <f>+#REF!</f>
        <v>#REF!</v>
      </c>
      <c r="I437" s="70" t="e">
        <f>+#REF!</f>
        <v>#REF!</v>
      </c>
      <c r="J437" s="70" t="e">
        <f>+#REF!</f>
        <v>#REF!</v>
      </c>
      <c r="K437" s="70" t="e">
        <f>+#REF!</f>
        <v>#REF!</v>
      </c>
      <c r="L437" s="70" t="e">
        <f>+#REF!</f>
        <v>#REF!</v>
      </c>
      <c r="M437" s="70"/>
      <c r="N437" s="70"/>
      <c r="O437" s="70"/>
      <c r="P437" s="70"/>
      <c r="Q437" s="70"/>
      <c r="R437" s="77"/>
      <c r="S437" s="77"/>
    </row>
    <row r="438" spans="1:19" s="76" customFormat="1" hidden="1" x14ac:dyDescent="0.2">
      <c r="A438" s="79" t="s">
        <v>142</v>
      </c>
      <c r="B438" s="79"/>
      <c r="C438" s="80" t="e">
        <f t="shared" ref="C438:L438" si="17">+C437-C436</f>
        <v>#REF!</v>
      </c>
      <c r="D438" s="80" t="e">
        <f t="shared" si="17"/>
        <v>#REF!</v>
      </c>
      <c r="E438" s="80" t="e">
        <f t="shared" si="17"/>
        <v>#REF!</v>
      </c>
      <c r="F438" s="80" t="e">
        <f t="shared" si="17"/>
        <v>#REF!</v>
      </c>
      <c r="G438" s="80" t="e">
        <f t="shared" si="17"/>
        <v>#REF!</v>
      </c>
      <c r="H438" s="80" t="e">
        <f t="shared" si="17"/>
        <v>#REF!</v>
      </c>
      <c r="I438" s="80" t="e">
        <f t="shared" si="17"/>
        <v>#REF!</v>
      </c>
      <c r="J438" s="80" t="e">
        <f t="shared" si="17"/>
        <v>#REF!</v>
      </c>
      <c r="K438" s="80" t="e">
        <f t="shared" si="17"/>
        <v>#REF!</v>
      </c>
      <c r="L438" s="80" t="e">
        <f t="shared" si="17"/>
        <v>#REF!</v>
      </c>
      <c r="M438" s="70"/>
      <c r="N438" s="70"/>
      <c r="O438" s="70"/>
      <c r="P438" s="70"/>
      <c r="Q438" s="70"/>
      <c r="R438" s="77"/>
      <c r="S438" s="77"/>
    </row>
    <row r="439" spans="1:19" s="76" customFormat="1" hidden="1" x14ac:dyDescent="0.2">
      <c r="A439" s="77"/>
      <c r="B439" s="77"/>
      <c r="C439" s="70"/>
      <c r="D439" s="70"/>
      <c r="E439" s="70"/>
      <c r="F439" s="77"/>
      <c r="G439" s="77"/>
      <c r="H439" s="77"/>
      <c r="I439" s="77"/>
      <c r="J439" s="77"/>
      <c r="K439" s="77"/>
      <c r="L439" s="70"/>
      <c r="M439" s="70"/>
      <c r="N439" s="70"/>
      <c r="O439" s="70"/>
      <c r="P439" s="70"/>
      <c r="Q439" s="70"/>
      <c r="R439" s="77"/>
      <c r="S439" s="77"/>
    </row>
    <row r="440" spans="1:19" s="76" customFormat="1" hidden="1" x14ac:dyDescent="0.2">
      <c r="A440" s="77" t="s">
        <v>151</v>
      </c>
      <c r="B440" s="77"/>
      <c r="C440" s="70" t="e">
        <v>#REF!</v>
      </c>
      <c r="D440" s="70" t="e">
        <v>#REF!</v>
      </c>
      <c r="E440" s="70" t="e">
        <v>#REF!</v>
      </c>
      <c r="F440" s="70" t="e">
        <v>#REF!</v>
      </c>
      <c r="G440" s="70" t="e">
        <v>#REF!</v>
      </c>
      <c r="H440" s="70" t="e">
        <v>#REF!</v>
      </c>
      <c r="I440" s="70" t="e">
        <v>#REF!</v>
      </c>
      <c r="J440" s="70" t="e">
        <v>#REF!</v>
      </c>
      <c r="K440" s="70" t="e">
        <v>#REF!</v>
      </c>
      <c r="L440" s="70" t="e">
        <v>#REF!</v>
      </c>
      <c r="M440" s="70"/>
      <c r="N440" s="70"/>
      <c r="O440" s="70"/>
      <c r="P440" s="70"/>
      <c r="Q440" s="70"/>
      <c r="R440" s="77"/>
      <c r="S440" s="77"/>
    </row>
    <row r="441" spans="1:19" s="76" customFormat="1" hidden="1" x14ac:dyDescent="0.2">
      <c r="A441" s="77" t="s">
        <v>152</v>
      </c>
      <c r="B441" s="77"/>
      <c r="C441" s="70" t="e">
        <f>+#REF!</f>
        <v>#REF!</v>
      </c>
      <c r="D441" s="70" t="e">
        <f>+#REF!</f>
        <v>#REF!</v>
      </c>
      <c r="E441" s="70" t="e">
        <f>+#REF!</f>
        <v>#REF!</v>
      </c>
      <c r="F441" s="70" t="e">
        <f>+#REF!</f>
        <v>#REF!</v>
      </c>
      <c r="G441" s="70" t="e">
        <f>+#REF!</f>
        <v>#REF!</v>
      </c>
      <c r="H441" s="70" t="e">
        <f>+#REF!</f>
        <v>#REF!</v>
      </c>
      <c r="I441" s="70" t="e">
        <f>+#REF!</f>
        <v>#REF!</v>
      </c>
      <c r="J441" s="70" t="e">
        <f>+#REF!</f>
        <v>#REF!</v>
      </c>
      <c r="K441" s="70" t="e">
        <f>+#REF!</f>
        <v>#REF!</v>
      </c>
      <c r="L441" s="70" t="e">
        <f>+#REF!</f>
        <v>#REF!</v>
      </c>
      <c r="M441" s="70"/>
      <c r="N441" s="70"/>
      <c r="O441" s="70"/>
      <c r="P441" s="70"/>
      <c r="Q441" s="70"/>
      <c r="R441" s="77"/>
      <c r="S441" s="77"/>
    </row>
    <row r="442" spans="1:19" s="76" customFormat="1" hidden="1" x14ac:dyDescent="0.2">
      <c r="A442" s="79" t="s">
        <v>142</v>
      </c>
      <c r="B442" s="79"/>
      <c r="C442" s="80" t="e">
        <f t="shared" ref="C442:L442" si="18">+C441-C440</f>
        <v>#REF!</v>
      </c>
      <c r="D442" s="80" t="e">
        <f t="shared" si="18"/>
        <v>#REF!</v>
      </c>
      <c r="E442" s="80" t="e">
        <f t="shared" si="18"/>
        <v>#REF!</v>
      </c>
      <c r="F442" s="80" t="e">
        <f t="shared" si="18"/>
        <v>#REF!</v>
      </c>
      <c r="G442" s="80" t="e">
        <f t="shared" si="18"/>
        <v>#REF!</v>
      </c>
      <c r="H442" s="80" t="e">
        <f t="shared" si="18"/>
        <v>#REF!</v>
      </c>
      <c r="I442" s="80" t="e">
        <f t="shared" si="18"/>
        <v>#REF!</v>
      </c>
      <c r="J442" s="80" t="e">
        <f t="shared" si="18"/>
        <v>#REF!</v>
      </c>
      <c r="K442" s="80" t="e">
        <f t="shared" si="18"/>
        <v>#REF!</v>
      </c>
      <c r="L442" s="80" t="e">
        <f t="shared" si="18"/>
        <v>#REF!</v>
      </c>
      <c r="M442" s="70"/>
      <c r="N442" s="70"/>
      <c r="O442" s="70"/>
      <c r="P442" s="70"/>
      <c r="Q442" s="70"/>
      <c r="R442" s="77"/>
      <c r="S442" s="77"/>
    </row>
    <row r="443" spans="1:19" s="76" customFormat="1" hidden="1" x14ac:dyDescent="0.2">
      <c r="A443" s="77"/>
      <c r="B443" s="77"/>
      <c r="C443" s="70"/>
      <c r="D443" s="70"/>
      <c r="E443" s="70"/>
      <c r="F443" s="77"/>
      <c r="G443" s="77"/>
      <c r="H443" s="77"/>
      <c r="I443" s="77"/>
      <c r="J443" s="77"/>
      <c r="K443" s="77"/>
      <c r="L443" s="70"/>
      <c r="M443" s="70"/>
      <c r="N443" s="70"/>
      <c r="O443" s="70"/>
      <c r="P443" s="70"/>
      <c r="Q443" s="70"/>
      <c r="R443" s="77"/>
      <c r="S443" s="77"/>
    </row>
    <row r="444" spans="1:19" s="76" customFormat="1" hidden="1" x14ac:dyDescent="0.2">
      <c r="A444" s="77" t="s">
        <v>153</v>
      </c>
      <c r="B444" s="77"/>
      <c r="C444" s="70" t="e">
        <v>#REF!</v>
      </c>
      <c r="D444" s="70" t="e">
        <v>#REF!</v>
      </c>
      <c r="E444" s="70" t="e">
        <v>#REF!</v>
      </c>
      <c r="F444" s="70" t="e">
        <v>#REF!</v>
      </c>
      <c r="G444" s="70" t="e">
        <v>#REF!</v>
      </c>
      <c r="H444" s="70" t="e">
        <v>#REF!</v>
      </c>
      <c r="I444" s="70" t="e">
        <v>#REF!</v>
      </c>
      <c r="J444" s="70" t="e">
        <v>#REF!</v>
      </c>
      <c r="K444" s="70" t="e">
        <v>#REF!</v>
      </c>
      <c r="L444" s="70" t="e">
        <v>#REF!</v>
      </c>
      <c r="M444" s="70"/>
      <c r="N444" s="70"/>
      <c r="O444" s="70"/>
      <c r="P444" s="70"/>
      <c r="Q444" s="70"/>
      <c r="R444" s="77"/>
      <c r="S444" s="77"/>
    </row>
    <row r="445" spans="1:19" s="76" customFormat="1" hidden="1" x14ac:dyDescent="0.2">
      <c r="A445" s="77" t="s">
        <v>154</v>
      </c>
      <c r="B445" s="77"/>
      <c r="C445" s="70" t="e">
        <f>+#REF!</f>
        <v>#REF!</v>
      </c>
      <c r="D445" s="70" t="e">
        <f>+#REF!</f>
        <v>#REF!</v>
      </c>
      <c r="E445" s="70" t="e">
        <f>+#REF!</f>
        <v>#REF!</v>
      </c>
      <c r="F445" s="70" t="e">
        <f>+#REF!</f>
        <v>#REF!</v>
      </c>
      <c r="G445" s="70" t="e">
        <f>+#REF!</f>
        <v>#REF!</v>
      </c>
      <c r="H445" s="70" t="e">
        <f>+#REF!</f>
        <v>#REF!</v>
      </c>
      <c r="I445" s="70" t="e">
        <f>+#REF!</f>
        <v>#REF!</v>
      </c>
      <c r="J445" s="70" t="e">
        <f>+#REF!</f>
        <v>#REF!</v>
      </c>
      <c r="K445" s="70" t="e">
        <f>+#REF!</f>
        <v>#REF!</v>
      </c>
      <c r="L445" s="70" t="e">
        <f>+#REF!</f>
        <v>#REF!</v>
      </c>
      <c r="M445" s="70"/>
      <c r="N445" s="70"/>
      <c r="O445" s="70"/>
      <c r="P445" s="70"/>
      <c r="Q445" s="70"/>
      <c r="R445" s="77"/>
      <c r="S445" s="77"/>
    </row>
    <row r="446" spans="1:19" s="76" customFormat="1" hidden="1" x14ac:dyDescent="0.2">
      <c r="A446" s="79" t="s">
        <v>142</v>
      </c>
      <c r="B446" s="79"/>
      <c r="C446" s="80" t="e">
        <f t="shared" ref="C446:L446" si="19">+C445-C444</f>
        <v>#REF!</v>
      </c>
      <c r="D446" s="80" t="e">
        <f t="shared" si="19"/>
        <v>#REF!</v>
      </c>
      <c r="E446" s="80" t="e">
        <f t="shared" si="19"/>
        <v>#REF!</v>
      </c>
      <c r="F446" s="80" t="e">
        <f t="shared" si="19"/>
        <v>#REF!</v>
      </c>
      <c r="G446" s="80" t="e">
        <f t="shared" si="19"/>
        <v>#REF!</v>
      </c>
      <c r="H446" s="80" t="e">
        <f t="shared" si="19"/>
        <v>#REF!</v>
      </c>
      <c r="I446" s="80" t="e">
        <f t="shared" si="19"/>
        <v>#REF!</v>
      </c>
      <c r="J446" s="80" t="e">
        <f t="shared" si="19"/>
        <v>#REF!</v>
      </c>
      <c r="K446" s="80" t="e">
        <f t="shared" si="19"/>
        <v>#REF!</v>
      </c>
      <c r="L446" s="80" t="e">
        <f t="shared" si="19"/>
        <v>#REF!</v>
      </c>
      <c r="M446" s="70"/>
      <c r="N446" s="70"/>
      <c r="O446" s="70"/>
      <c r="P446" s="70"/>
      <c r="Q446" s="70"/>
      <c r="R446" s="77"/>
      <c r="S446" s="77"/>
    </row>
    <row r="447" spans="1:19" s="76" customFormat="1" hidden="1" x14ac:dyDescent="0.2">
      <c r="A447" s="77"/>
      <c r="B447" s="77"/>
      <c r="C447" s="70"/>
      <c r="D447" s="70"/>
      <c r="E447" s="70"/>
      <c r="F447" s="77"/>
      <c r="G447" s="77"/>
      <c r="H447" s="77"/>
      <c r="I447" s="77"/>
      <c r="J447" s="77"/>
      <c r="K447" s="77"/>
      <c r="L447" s="70"/>
      <c r="M447" s="70"/>
      <c r="N447" s="70"/>
      <c r="O447" s="70"/>
      <c r="P447" s="70"/>
      <c r="Q447" s="70"/>
      <c r="R447" s="77"/>
      <c r="S447" s="77"/>
    </row>
    <row r="448" spans="1:19" s="76" customFormat="1" hidden="1" x14ac:dyDescent="0.2">
      <c r="A448" s="82" t="s">
        <v>155</v>
      </c>
      <c r="B448" s="82"/>
      <c r="C448" s="83" t="e">
        <f t="shared" ref="C448:L448" si="20">-(C446+C442+C438+C434+C430+C426)+C422</f>
        <v>#REF!</v>
      </c>
      <c r="D448" s="83" t="e">
        <f t="shared" si="20"/>
        <v>#REF!</v>
      </c>
      <c r="E448" s="83" t="e">
        <f t="shared" si="20"/>
        <v>#REF!</v>
      </c>
      <c r="F448" s="83" t="e">
        <f t="shared" si="20"/>
        <v>#REF!</v>
      </c>
      <c r="G448" s="83" t="e">
        <f t="shared" si="20"/>
        <v>#REF!</v>
      </c>
      <c r="H448" s="83" t="e">
        <f t="shared" si="20"/>
        <v>#REF!</v>
      </c>
      <c r="I448" s="83" t="e">
        <f t="shared" si="20"/>
        <v>#REF!</v>
      </c>
      <c r="J448" s="83" t="e">
        <f t="shared" si="20"/>
        <v>#REF!</v>
      </c>
      <c r="K448" s="83" t="e">
        <f t="shared" si="20"/>
        <v>#REF!</v>
      </c>
      <c r="L448" s="83" t="e">
        <f t="shared" si="20"/>
        <v>#REF!</v>
      </c>
      <c r="M448" s="70"/>
      <c r="N448" s="70"/>
      <c r="O448" s="70"/>
      <c r="P448" s="70"/>
      <c r="Q448" s="70"/>
      <c r="R448" s="77"/>
      <c r="S448" s="77"/>
    </row>
    <row r="449" spans="1:19" s="76" customFormat="1" hidden="1" x14ac:dyDescent="0.2">
      <c r="A449" s="82" t="s">
        <v>156</v>
      </c>
      <c r="B449" s="77"/>
      <c r="C449" s="77" t="e">
        <f>+C424+C428+C432+C436+C440+C444+C459</f>
        <v>#REF!</v>
      </c>
      <c r="D449" s="77" t="e">
        <f t="shared" ref="D449:L449" si="21">+D424+D428+D432+D436+D440+D444+D459</f>
        <v>#REF!</v>
      </c>
      <c r="E449" s="77" t="e">
        <f t="shared" si="21"/>
        <v>#REF!</v>
      </c>
      <c r="F449" s="77" t="e">
        <f t="shared" si="21"/>
        <v>#REF!</v>
      </c>
      <c r="G449" s="77" t="e">
        <f t="shared" si="21"/>
        <v>#REF!</v>
      </c>
      <c r="H449" s="77" t="e">
        <f t="shared" si="21"/>
        <v>#REF!</v>
      </c>
      <c r="I449" s="77" t="e">
        <f t="shared" si="21"/>
        <v>#REF!</v>
      </c>
      <c r="J449" s="77" t="e">
        <f t="shared" si="21"/>
        <v>#REF!</v>
      </c>
      <c r="K449" s="77" t="e">
        <f t="shared" si="21"/>
        <v>#REF!</v>
      </c>
      <c r="L449" s="77" t="e">
        <f t="shared" si="21"/>
        <v>#REF!</v>
      </c>
      <c r="M449" s="70"/>
      <c r="N449" s="70"/>
      <c r="O449" s="70"/>
      <c r="P449" s="70"/>
      <c r="Q449" s="70"/>
      <c r="R449" s="77"/>
      <c r="S449" s="77"/>
    </row>
    <row r="450" spans="1:19" s="76" customFormat="1" hidden="1" x14ac:dyDescent="0.2">
      <c r="A450" s="82" t="s">
        <v>157</v>
      </c>
      <c r="B450" s="82"/>
      <c r="C450" s="82" t="e">
        <f>+C421-C449</f>
        <v>#REF!</v>
      </c>
      <c r="D450" s="82" t="e">
        <f t="shared" ref="D450:L450" si="22">+D421-D449</f>
        <v>#REF!</v>
      </c>
      <c r="E450" s="82" t="e">
        <f t="shared" si="22"/>
        <v>#REF!</v>
      </c>
      <c r="F450" s="82" t="e">
        <f t="shared" si="22"/>
        <v>#REF!</v>
      </c>
      <c r="G450" s="82" t="e">
        <f t="shared" si="22"/>
        <v>#REF!</v>
      </c>
      <c r="H450" s="82" t="e">
        <f t="shared" si="22"/>
        <v>#REF!</v>
      </c>
      <c r="I450" s="82" t="e">
        <f t="shared" si="22"/>
        <v>#REF!</v>
      </c>
      <c r="J450" s="82" t="e">
        <f t="shared" si="22"/>
        <v>#REF!</v>
      </c>
      <c r="K450" s="82" t="e">
        <f t="shared" si="22"/>
        <v>#REF!</v>
      </c>
      <c r="L450" s="82" t="e">
        <f t="shared" si="22"/>
        <v>#REF!</v>
      </c>
      <c r="M450" s="70"/>
      <c r="N450" s="70"/>
      <c r="O450" s="70"/>
      <c r="P450" s="70"/>
      <c r="Q450" s="70"/>
      <c r="R450" s="77"/>
      <c r="S450" s="77"/>
    </row>
    <row r="451" spans="1:19" s="76" customFormat="1" hidden="1" x14ac:dyDescent="0.2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0"/>
      <c r="M451" s="70"/>
      <c r="N451" s="70"/>
      <c r="O451" s="70"/>
      <c r="P451" s="70"/>
      <c r="Q451" s="70"/>
      <c r="R451" s="77"/>
      <c r="S451" s="77"/>
    </row>
    <row r="452" spans="1:19" s="76" customFormat="1" hidden="1" x14ac:dyDescent="0.2">
      <c r="A452" s="77" t="s">
        <v>158</v>
      </c>
      <c r="B452" s="77"/>
      <c r="C452" s="77" t="e">
        <v>#REF!</v>
      </c>
      <c r="D452" s="77" t="e">
        <v>#REF!</v>
      </c>
      <c r="E452" s="77" t="e">
        <v>#REF!</v>
      </c>
      <c r="F452" s="77" t="e">
        <v>#REF!</v>
      </c>
      <c r="G452" s="77" t="e">
        <v>#REF!</v>
      </c>
      <c r="H452" s="77" t="e">
        <v>#REF!</v>
      </c>
      <c r="I452" s="77" t="e">
        <v>#REF!</v>
      </c>
      <c r="J452" s="77" t="e">
        <v>#REF!</v>
      </c>
      <c r="K452" s="77" t="e">
        <v>#REF!</v>
      </c>
      <c r="L452" s="77" t="e">
        <v>#REF!</v>
      </c>
      <c r="M452" s="70"/>
      <c r="N452" s="70"/>
      <c r="O452" s="70"/>
      <c r="P452" s="70"/>
      <c r="Q452" s="70"/>
      <c r="R452" s="77"/>
      <c r="S452" s="77"/>
    </row>
    <row r="453" spans="1:19" s="76" customFormat="1" hidden="1" x14ac:dyDescent="0.2">
      <c r="A453" s="77" t="s">
        <v>159</v>
      </c>
      <c r="B453" s="77"/>
      <c r="C453" s="77" t="e">
        <v>#REF!</v>
      </c>
      <c r="D453" s="77" t="e">
        <v>#REF!</v>
      </c>
      <c r="E453" s="77" t="e">
        <v>#REF!</v>
      </c>
      <c r="F453" s="77" t="e">
        <v>#REF!</v>
      </c>
      <c r="G453" s="77" t="e">
        <v>#REF!</v>
      </c>
      <c r="H453" s="77" t="e">
        <v>#REF!</v>
      </c>
      <c r="I453" s="77" t="e">
        <v>#REF!</v>
      </c>
      <c r="J453" s="77" t="e">
        <v>#REF!</v>
      </c>
      <c r="K453" s="77" t="e">
        <v>#REF!</v>
      </c>
      <c r="L453" s="77" t="e">
        <v>#REF!</v>
      </c>
      <c r="M453" s="70"/>
      <c r="N453" s="70"/>
      <c r="O453" s="70"/>
      <c r="P453" s="70"/>
      <c r="Q453" s="70"/>
      <c r="R453" s="77"/>
      <c r="S453" s="77"/>
    </row>
    <row r="454" spans="1:19" s="76" customFormat="1" hidden="1" x14ac:dyDescent="0.2">
      <c r="A454" s="77" t="s">
        <v>160</v>
      </c>
      <c r="B454" s="77"/>
      <c r="C454" s="77" t="e">
        <f>+C436</f>
        <v>#REF!</v>
      </c>
      <c r="D454" s="77" t="e">
        <f t="shared" ref="D454:L454" si="23">+D436</f>
        <v>#REF!</v>
      </c>
      <c r="E454" s="77" t="e">
        <f t="shared" si="23"/>
        <v>#REF!</v>
      </c>
      <c r="F454" s="77" t="e">
        <f t="shared" si="23"/>
        <v>#REF!</v>
      </c>
      <c r="G454" s="77" t="e">
        <f t="shared" si="23"/>
        <v>#REF!</v>
      </c>
      <c r="H454" s="77" t="e">
        <f t="shared" si="23"/>
        <v>#REF!</v>
      </c>
      <c r="I454" s="77" t="e">
        <f t="shared" si="23"/>
        <v>#REF!</v>
      </c>
      <c r="J454" s="77" t="e">
        <f t="shared" si="23"/>
        <v>#REF!</v>
      </c>
      <c r="K454" s="77" t="e">
        <f t="shared" si="23"/>
        <v>#REF!</v>
      </c>
      <c r="L454" s="77" t="e">
        <f t="shared" si="23"/>
        <v>#REF!</v>
      </c>
      <c r="M454" s="70"/>
      <c r="N454" s="70"/>
      <c r="O454" s="70"/>
      <c r="P454" s="70"/>
      <c r="Q454" s="70"/>
      <c r="R454" s="77"/>
      <c r="S454" s="77"/>
    </row>
    <row r="455" spans="1:19" s="76" customFormat="1" hidden="1" x14ac:dyDescent="0.2">
      <c r="A455" s="77" t="s">
        <v>161</v>
      </c>
      <c r="B455" s="77"/>
      <c r="C455" s="77" t="e">
        <v>#REF!</v>
      </c>
      <c r="D455" s="77" t="e">
        <v>#REF!</v>
      </c>
      <c r="E455" s="77" t="e">
        <v>#REF!</v>
      </c>
      <c r="F455" s="77" t="e">
        <v>#REF!</v>
      </c>
      <c r="G455" s="77" t="e">
        <v>#REF!</v>
      </c>
      <c r="H455" s="77" t="e">
        <v>#REF!</v>
      </c>
      <c r="I455" s="77" t="e">
        <v>#REF!</v>
      </c>
      <c r="J455" s="77" t="e">
        <v>#REF!</v>
      </c>
      <c r="K455" s="77" t="e">
        <v>#REF!</v>
      </c>
      <c r="L455" s="77" t="e">
        <v>#REF!</v>
      </c>
      <c r="M455" s="70"/>
      <c r="N455" s="70"/>
      <c r="O455" s="70"/>
      <c r="P455" s="70"/>
      <c r="Q455" s="70"/>
      <c r="R455" s="77"/>
      <c r="S455" s="77"/>
    </row>
    <row r="456" spans="1:19" s="76" customFormat="1" hidden="1" x14ac:dyDescent="0.2">
      <c r="A456" s="77" t="s">
        <v>162</v>
      </c>
      <c r="B456" s="77"/>
      <c r="C456" s="77" t="e">
        <f>+#REF!</f>
        <v>#REF!</v>
      </c>
      <c r="D456" s="77" t="e">
        <f>+#REF!</f>
        <v>#REF!</v>
      </c>
      <c r="E456" s="77" t="e">
        <f>+#REF!</f>
        <v>#REF!</v>
      </c>
      <c r="F456" s="77" t="e">
        <f>+#REF!</f>
        <v>#REF!</v>
      </c>
      <c r="G456" s="77" t="e">
        <f>+#REF!</f>
        <v>#REF!</v>
      </c>
      <c r="H456" s="77" t="e">
        <f>+#REF!</f>
        <v>#REF!</v>
      </c>
      <c r="I456" s="77" t="e">
        <f>+#REF!</f>
        <v>#REF!</v>
      </c>
      <c r="J456" s="77" t="e">
        <f>+#REF!</f>
        <v>#REF!</v>
      </c>
      <c r="K456" s="77" t="e">
        <f>+#REF!</f>
        <v>#REF!</v>
      </c>
      <c r="L456" s="77" t="e">
        <f>+#REF!</f>
        <v>#REF!</v>
      </c>
      <c r="M456" s="70"/>
      <c r="N456" s="70"/>
      <c r="O456" s="70"/>
      <c r="P456" s="70"/>
      <c r="Q456" s="70"/>
      <c r="R456" s="77"/>
      <c r="S456" s="77"/>
    </row>
    <row r="457" spans="1:19" s="76" customFormat="1" hidden="1" x14ac:dyDescent="0.2">
      <c r="A457" s="77" t="s">
        <v>163</v>
      </c>
      <c r="B457" s="77"/>
      <c r="C457" s="77" t="e">
        <f t="shared" ref="C457:L457" si="24">+C452-C453-C454-C455-C456</f>
        <v>#REF!</v>
      </c>
      <c r="D457" s="77" t="e">
        <f t="shared" si="24"/>
        <v>#REF!</v>
      </c>
      <c r="E457" s="77" t="e">
        <f t="shared" si="24"/>
        <v>#REF!</v>
      </c>
      <c r="F457" s="77" t="e">
        <f t="shared" si="24"/>
        <v>#REF!</v>
      </c>
      <c r="G457" s="77" t="e">
        <f t="shared" si="24"/>
        <v>#REF!</v>
      </c>
      <c r="H457" s="77" t="e">
        <f t="shared" si="24"/>
        <v>#REF!</v>
      </c>
      <c r="I457" s="77" t="e">
        <f t="shared" si="24"/>
        <v>#REF!</v>
      </c>
      <c r="J457" s="77" t="e">
        <f t="shared" si="24"/>
        <v>#REF!</v>
      </c>
      <c r="K457" s="77" t="e">
        <f t="shared" si="24"/>
        <v>#REF!</v>
      </c>
      <c r="L457" s="77" t="e">
        <f t="shared" si="24"/>
        <v>#REF!</v>
      </c>
      <c r="M457" s="70"/>
      <c r="N457" s="70"/>
      <c r="O457" s="70"/>
      <c r="P457" s="70"/>
      <c r="Q457" s="70"/>
      <c r="R457" s="77"/>
      <c r="S457" s="77"/>
    </row>
    <row r="458" spans="1:19" s="76" customFormat="1" hidden="1" x14ac:dyDescent="0.2">
      <c r="A458" s="77" t="s">
        <v>164</v>
      </c>
      <c r="B458" s="77" t="e">
        <f>+(C419-#REF!+#REF!-#REF!-#REF!-#REF!+#REF!-#REF!-#REF!)*0.15</f>
        <v>#REF!</v>
      </c>
      <c r="C458" s="77" t="e">
        <f>+IF(C457&lt;0,0,C457*0.15)</f>
        <v>#REF!</v>
      </c>
      <c r="D458" s="77" t="e">
        <f t="shared" ref="D458:L458" si="25">+IF(D457&lt;0,0,D457*0.15)</f>
        <v>#REF!</v>
      </c>
      <c r="E458" s="77" t="e">
        <f t="shared" si="25"/>
        <v>#REF!</v>
      </c>
      <c r="F458" s="77" t="e">
        <f t="shared" si="25"/>
        <v>#REF!</v>
      </c>
      <c r="G458" s="77" t="e">
        <f t="shared" si="25"/>
        <v>#REF!</v>
      </c>
      <c r="H458" s="77" t="e">
        <f t="shared" si="25"/>
        <v>#REF!</v>
      </c>
      <c r="I458" s="77" t="e">
        <f t="shared" si="25"/>
        <v>#REF!</v>
      </c>
      <c r="J458" s="77" t="e">
        <f t="shared" si="25"/>
        <v>#REF!</v>
      </c>
      <c r="K458" s="77" t="e">
        <f t="shared" si="25"/>
        <v>#REF!</v>
      </c>
      <c r="L458" s="77" t="e">
        <f t="shared" si="25"/>
        <v>#REF!</v>
      </c>
      <c r="M458" s="70"/>
      <c r="N458" s="70"/>
      <c r="O458" s="70"/>
      <c r="P458" s="70"/>
      <c r="Q458" s="70"/>
      <c r="R458" s="77"/>
      <c r="S458" s="77"/>
    </row>
    <row r="459" spans="1:19" s="76" customFormat="1" hidden="1" x14ac:dyDescent="0.2">
      <c r="A459" s="77" t="s">
        <v>165</v>
      </c>
      <c r="B459" s="77"/>
      <c r="C459" s="77" t="e">
        <f>+IF(C418&lt;0,0,((C421+#REF!)*1/100))</f>
        <v>#REF!</v>
      </c>
      <c r="D459" s="77" t="e">
        <f>+IF(D418&lt;0,0,((D421+#REF!)*1/100))</f>
        <v>#REF!</v>
      </c>
      <c r="E459" s="77" t="e">
        <f>+IF(E418&lt;0,0,((E421+#REF!)*1/100))</f>
        <v>#REF!</v>
      </c>
      <c r="F459" s="77" t="e">
        <f>+IF(F418&lt;0,0,((F421+#REF!)*1/100))</f>
        <v>#REF!</v>
      </c>
      <c r="G459" s="77" t="e">
        <f>+IF(G418&lt;0,0,((G421+#REF!)*1/100))</f>
        <v>#REF!</v>
      </c>
      <c r="H459" s="77" t="e">
        <f>+IF(H418&lt;0,0,((H421+#REF!)*1/100))</f>
        <v>#REF!</v>
      </c>
      <c r="I459" s="77" t="e">
        <f>+IF(I418&lt;0,0,((I421+#REF!)*1/100))</f>
        <v>#REF!</v>
      </c>
      <c r="J459" s="77" t="e">
        <f>+IF(J418&lt;0,0,((J421+#REF!)*1/100))</f>
        <v>#REF!</v>
      </c>
      <c r="K459" s="77" t="e">
        <f>+IF(K418&lt;0,0,((K421+#REF!)*1/100))</f>
        <v>#REF!</v>
      </c>
      <c r="L459" s="77" t="e">
        <f>+IF(L418&lt;0,0,((L421+#REF!)*1/100))</f>
        <v>#REF!</v>
      </c>
      <c r="M459" s="70"/>
      <c r="N459" s="70"/>
      <c r="O459" s="70"/>
      <c r="P459" s="70"/>
      <c r="Q459" s="70"/>
      <c r="R459" s="77"/>
      <c r="S459" s="77"/>
    </row>
    <row r="460" spans="1:19" s="76" customFormat="1" hidden="1" x14ac:dyDescent="0.2">
      <c r="A460" s="82" t="s">
        <v>166</v>
      </c>
      <c r="B460" s="82"/>
      <c r="C460" s="82" t="e">
        <f t="shared" ref="C460:L460" si="26">+C457-C458-C459</f>
        <v>#REF!</v>
      </c>
      <c r="D460" s="82" t="e">
        <f t="shared" si="26"/>
        <v>#REF!</v>
      </c>
      <c r="E460" s="82" t="e">
        <f t="shared" si="26"/>
        <v>#REF!</v>
      </c>
      <c r="F460" s="82" t="e">
        <f t="shared" si="26"/>
        <v>#REF!</v>
      </c>
      <c r="G460" s="82" t="e">
        <f t="shared" si="26"/>
        <v>#REF!</v>
      </c>
      <c r="H460" s="82" t="e">
        <f t="shared" si="26"/>
        <v>#REF!</v>
      </c>
      <c r="I460" s="82" t="e">
        <f t="shared" si="26"/>
        <v>#REF!</v>
      </c>
      <c r="J460" s="82" t="e">
        <f t="shared" si="26"/>
        <v>#REF!</v>
      </c>
      <c r="K460" s="82" t="e">
        <f t="shared" si="26"/>
        <v>#REF!</v>
      </c>
      <c r="L460" s="82" t="e">
        <f t="shared" si="26"/>
        <v>#REF!</v>
      </c>
      <c r="M460" s="70"/>
      <c r="N460" s="70"/>
      <c r="O460" s="70"/>
      <c r="P460" s="70"/>
      <c r="Q460" s="70"/>
      <c r="R460" s="77"/>
      <c r="S460" s="77"/>
    </row>
    <row r="461" spans="1:19" s="76" customFormat="1" hidden="1" x14ac:dyDescent="0.2">
      <c r="A461" s="77"/>
      <c r="B461" s="77"/>
      <c r="C461" s="77"/>
      <c r="D461" s="84"/>
      <c r="E461" s="84"/>
      <c r="F461" s="84"/>
      <c r="G461" s="77"/>
      <c r="H461" s="77"/>
      <c r="I461" s="77"/>
      <c r="J461" s="77"/>
      <c r="K461" s="77"/>
      <c r="L461" s="70"/>
      <c r="M461" s="70"/>
      <c r="N461" s="70"/>
      <c r="O461" s="70"/>
      <c r="P461" s="70"/>
      <c r="Q461" s="70"/>
      <c r="R461" s="77"/>
      <c r="S461" s="77"/>
    </row>
    <row r="462" spans="1:19" s="76" customFormat="1" x14ac:dyDescent="0.2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0"/>
      <c r="M462" s="70"/>
      <c r="N462" s="70"/>
      <c r="O462" s="70"/>
      <c r="P462" s="70"/>
      <c r="Q462" s="70"/>
      <c r="R462" s="77"/>
      <c r="S462" s="77"/>
    </row>
    <row r="1853" spans="10:19" x14ac:dyDescent="0.2">
      <c r="J1853" s="56"/>
      <c r="K1853" s="57"/>
      <c r="L1853" s="85"/>
      <c r="M1853" s="85"/>
      <c r="N1853" s="85"/>
      <c r="O1853" s="85"/>
      <c r="P1853" s="85"/>
      <c r="Q1853" s="85"/>
      <c r="R1853" s="57"/>
      <c r="S1853" s="57"/>
    </row>
    <row r="1854" spans="10:19" x14ac:dyDescent="0.2">
      <c r="J1854" s="56"/>
      <c r="K1854" s="57"/>
      <c r="L1854" s="85"/>
      <c r="M1854" s="85"/>
      <c r="N1854" s="85"/>
      <c r="O1854" s="85"/>
      <c r="P1854" s="85"/>
      <c r="Q1854" s="85"/>
      <c r="R1854" s="57"/>
      <c r="S1854" s="57"/>
    </row>
    <row r="1855" spans="10:19" x14ac:dyDescent="0.2">
      <c r="J1855" s="56"/>
      <c r="K1855" s="57"/>
      <c r="L1855" s="85"/>
      <c r="M1855" s="85"/>
      <c r="N1855" s="85"/>
      <c r="O1855" s="85"/>
      <c r="P1855" s="85"/>
      <c r="Q1855" s="85"/>
      <c r="R1855" s="57"/>
      <c r="S1855" s="57"/>
    </row>
    <row r="1856" spans="10:19" x14ac:dyDescent="0.2">
      <c r="J1856" s="56"/>
      <c r="K1856" s="57"/>
      <c r="L1856" s="85"/>
      <c r="M1856" s="85"/>
      <c r="N1856" s="85"/>
      <c r="O1856" s="85"/>
      <c r="P1856" s="85"/>
      <c r="Q1856" s="85"/>
      <c r="R1856" s="57"/>
      <c r="S1856" s="57"/>
    </row>
    <row r="1857" spans="10:19" x14ac:dyDescent="0.2">
      <c r="J1857" s="56"/>
      <c r="K1857" s="57"/>
      <c r="L1857" s="85"/>
      <c r="M1857" s="85"/>
      <c r="N1857" s="85"/>
      <c r="O1857" s="85"/>
      <c r="P1857" s="85"/>
      <c r="Q1857" s="85"/>
      <c r="R1857" s="57"/>
      <c r="S1857" s="57"/>
    </row>
    <row r="1858" spans="10:19" x14ac:dyDescent="0.2">
      <c r="J1858" s="56"/>
      <c r="K1858" s="57"/>
      <c r="L1858" s="85"/>
      <c r="M1858" s="85"/>
      <c r="N1858" s="85"/>
      <c r="O1858" s="85"/>
      <c r="P1858" s="85"/>
      <c r="Q1858" s="85"/>
      <c r="R1858" s="57"/>
      <c r="S1858" s="57"/>
    </row>
    <row r="1859" spans="10:19" x14ac:dyDescent="0.2">
      <c r="J1859" s="56"/>
      <c r="K1859" s="57"/>
      <c r="L1859" s="85"/>
      <c r="M1859" s="85"/>
      <c r="N1859" s="85"/>
      <c r="O1859" s="85"/>
      <c r="P1859" s="85"/>
      <c r="Q1859" s="85"/>
      <c r="R1859" s="57"/>
      <c r="S1859" s="57"/>
    </row>
    <row r="1860" spans="10:19" x14ac:dyDescent="0.2">
      <c r="J1860" s="56"/>
      <c r="K1860" s="57"/>
      <c r="L1860" s="85"/>
      <c r="M1860" s="85"/>
      <c r="N1860" s="85"/>
      <c r="O1860" s="85"/>
      <c r="P1860" s="85"/>
      <c r="Q1860" s="85"/>
      <c r="R1860" s="57"/>
      <c r="S1860" s="57"/>
    </row>
    <row r="1861" spans="10:19" x14ac:dyDescent="0.2">
      <c r="J1861" s="56"/>
      <c r="K1861" s="57"/>
      <c r="L1861" s="85"/>
      <c r="M1861" s="85"/>
      <c r="N1861" s="85"/>
      <c r="O1861" s="85"/>
      <c r="P1861" s="85"/>
      <c r="Q1861" s="85"/>
      <c r="R1861" s="57"/>
      <c r="S1861" s="57"/>
    </row>
    <row r="1862" spans="10:19" x14ac:dyDescent="0.2">
      <c r="J1862" s="56"/>
      <c r="K1862" s="57"/>
      <c r="L1862" s="85"/>
      <c r="M1862" s="85"/>
      <c r="N1862" s="85"/>
      <c r="O1862" s="85"/>
      <c r="P1862" s="85"/>
      <c r="Q1862" s="85"/>
      <c r="R1862" s="57"/>
      <c r="S1862" s="57"/>
    </row>
    <row r="1863" spans="10:19" x14ac:dyDescent="0.2">
      <c r="J1863" s="56"/>
      <c r="K1863" s="57"/>
      <c r="L1863" s="85"/>
      <c r="M1863" s="85"/>
      <c r="N1863" s="85"/>
      <c r="O1863" s="85"/>
      <c r="P1863" s="85"/>
      <c r="Q1863" s="85"/>
      <c r="R1863" s="57"/>
      <c r="S1863" s="57"/>
    </row>
    <row r="1864" spans="10:19" x14ac:dyDescent="0.2">
      <c r="J1864" s="56"/>
      <c r="K1864" s="57"/>
      <c r="L1864" s="85"/>
      <c r="M1864" s="85"/>
      <c r="N1864" s="85"/>
      <c r="O1864" s="85"/>
      <c r="P1864" s="85"/>
      <c r="Q1864" s="85"/>
      <c r="R1864" s="57"/>
      <c r="S1864" s="57"/>
    </row>
    <row r="1865" spans="10:19" x14ac:dyDescent="0.2">
      <c r="J1865" s="56"/>
      <c r="K1865" s="57"/>
      <c r="L1865" s="85"/>
      <c r="M1865" s="85"/>
      <c r="N1865" s="85"/>
      <c r="O1865" s="85"/>
      <c r="P1865" s="85"/>
      <c r="Q1865" s="85"/>
      <c r="R1865" s="57"/>
      <c r="S1865" s="57"/>
    </row>
    <row r="1866" spans="10:19" x14ac:dyDescent="0.2">
      <c r="J1866" s="56"/>
      <c r="K1866" s="57"/>
      <c r="L1866" s="85"/>
      <c r="M1866" s="85"/>
      <c r="N1866" s="85"/>
      <c r="O1866" s="85"/>
      <c r="P1866" s="85"/>
      <c r="Q1866" s="85"/>
      <c r="R1866" s="57"/>
      <c r="S1866" s="57"/>
    </row>
    <row r="1867" spans="10:19" x14ac:dyDescent="0.2">
      <c r="J1867" s="56"/>
      <c r="K1867" s="57"/>
      <c r="L1867" s="85"/>
      <c r="M1867" s="85"/>
      <c r="N1867" s="85"/>
      <c r="O1867" s="85"/>
      <c r="P1867" s="85"/>
      <c r="Q1867" s="85"/>
      <c r="R1867" s="57"/>
      <c r="S1867" s="57"/>
    </row>
    <row r="1868" spans="10:19" x14ac:dyDescent="0.2">
      <c r="J1868" s="56"/>
      <c r="K1868" s="57"/>
      <c r="L1868" s="85"/>
      <c r="M1868" s="85"/>
      <c r="N1868" s="85"/>
      <c r="O1868" s="85"/>
      <c r="P1868" s="85"/>
      <c r="Q1868" s="85"/>
      <c r="R1868" s="57"/>
      <c r="S1868" s="57"/>
    </row>
    <row r="1869" spans="10:19" x14ac:dyDescent="0.2">
      <c r="J1869" s="56"/>
      <c r="K1869" s="57"/>
      <c r="L1869" s="85"/>
      <c r="M1869" s="85"/>
      <c r="N1869" s="85"/>
      <c r="O1869" s="85"/>
      <c r="P1869" s="85"/>
      <c r="Q1869" s="85"/>
      <c r="R1869" s="57"/>
      <c r="S1869" s="57"/>
    </row>
    <row r="1870" spans="10:19" x14ac:dyDescent="0.2">
      <c r="J1870" s="56"/>
      <c r="K1870" s="57"/>
      <c r="L1870" s="85"/>
      <c r="M1870" s="85"/>
      <c r="N1870" s="85"/>
      <c r="O1870" s="85"/>
      <c r="P1870" s="85"/>
      <c r="Q1870" s="85"/>
      <c r="R1870" s="57"/>
      <c r="S1870" s="57"/>
    </row>
    <row r="1871" spans="10:19" x14ac:dyDescent="0.2">
      <c r="J1871" s="56"/>
      <c r="K1871" s="57"/>
      <c r="L1871" s="85"/>
      <c r="M1871" s="85"/>
      <c r="N1871" s="85"/>
      <c r="O1871" s="85"/>
      <c r="P1871" s="85"/>
      <c r="Q1871" s="85"/>
      <c r="R1871" s="57"/>
      <c r="S1871" s="57"/>
    </row>
    <row r="1872" spans="10:19" x14ac:dyDescent="0.2">
      <c r="J1872" s="56"/>
      <c r="K1872" s="57"/>
      <c r="L1872" s="85"/>
      <c r="M1872" s="85"/>
      <c r="N1872" s="85"/>
      <c r="O1872" s="85"/>
      <c r="P1872" s="85"/>
      <c r="Q1872" s="85"/>
      <c r="R1872" s="57"/>
      <c r="S1872" s="57"/>
    </row>
    <row r="1873" spans="10:19" x14ac:dyDescent="0.2">
      <c r="J1873" s="56"/>
      <c r="K1873" s="57"/>
      <c r="L1873" s="85"/>
      <c r="M1873" s="85"/>
      <c r="N1873" s="85"/>
      <c r="O1873" s="85"/>
      <c r="P1873" s="85"/>
      <c r="Q1873" s="85"/>
      <c r="R1873" s="57"/>
      <c r="S1873" s="57"/>
    </row>
    <row r="1874" spans="10:19" x14ac:dyDescent="0.2">
      <c r="J1874" s="56"/>
      <c r="K1874" s="57"/>
      <c r="L1874" s="85"/>
      <c r="M1874" s="85"/>
      <c r="N1874" s="85"/>
      <c r="O1874" s="85"/>
      <c r="P1874" s="85"/>
      <c r="Q1874" s="85"/>
      <c r="R1874" s="57"/>
      <c r="S1874" s="57"/>
    </row>
    <row r="1875" spans="10:19" x14ac:dyDescent="0.2">
      <c r="J1875" s="56"/>
      <c r="K1875" s="57"/>
      <c r="L1875" s="85"/>
      <c r="M1875" s="85"/>
      <c r="N1875" s="85"/>
      <c r="O1875" s="85"/>
      <c r="P1875" s="85"/>
      <c r="Q1875" s="85"/>
      <c r="R1875" s="57"/>
      <c r="S1875" s="57"/>
    </row>
    <row r="1876" spans="10:19" x14ac:dyDescent="0.2">
      <c r="J1876" s="56"/>
      <c r="K1876" s="57"/>
      <c r="L1876" s="85"/>
      <c r="M1876" s="85"/>
      <c r="N1876" s="85"/>
      <c r="O1876" s="85"/>
      <c r="P1876" s="85"/>
      <c r="Q1876" s="85"/>
      <c r="R1876" s="57"/>
      <c r="S1876" s="57"/>
    </row>
    <row r="1877" spans="10:19" x14ac:dyDescent="0.2">
      <c r="J1877" s="56"/>
      <c r="K1877" s="57"/>
      <c r="L1877" s="85"/>
      <c r="M1877" s="85"/>
      <c r="N1877" s="85"/>
      <c r="O1877" s="85"/>
      <c r="P1877" s="85"/>
      <c r="Q1877" s="85"/>
      <c r="R1877" s="57"/>
      <c r="S1877" s="57"/>
    </row>
    <row r="1878" spans="10:19" x14ac:dyDescent="0.2">
      <c r="J1878" s="56"/>
      <c r="K1878" s="57"/>
      <c r="L1878" s="85"/>
      <c r="M1878" s="85"/>
      <c r="N1878" s="85"/>
      <c r="O1878" s="85"/>
      <c r="P1878" s="85"/>
      <c r="Q1878" s="85"/>
      <c r="R1878" s="57"/>
      <c r="S1878" s="57"/>
    </row>
    <row r="1879" spans="10:19" x14ac:dyDescent="0.2">
      <c r="J1879" s="56"/>
      <c r="K1879" s="57"/>
      <c r="L1879" s="85"/>
      <c r="M1879" s="85"/>
      <c r="N1879" s="85"/>
      <c r="O1879" s="85"/>
      <c r="P1879" s="85"/>
      <c r="Q1879" s="85"/>
      <c r="R1879" s="57"/>
      <c r="S1879" s="57"/>
    </row>
    <row r="1880" spans="10:19" x14ac:dyDescent="0.2">
      <c r="J1880" s="56"/>
      <c r="K1880" s="57"/>
      <c r="L1880" s="85"/>
      <c r="M1880" s="85"/>
      <c r="N1880" s="85"/>
      <c r="O1880" s="85"/>
      <c r="P1880" s="85"/>
      <c r="Q1880" s="85"/>
      <c r="R1880" s="57"/>
      <c r="S1880" s="57"/>
    </row>
  </sheetData>
  <sheetProtection password="8916" sheet="1" objects="1" scenarios="1" formatCells="0" formatColumns="0" formatRows="0" insertRows="0"/>
  <dataValidations count="2">
    <dataValidation type="list" allowBlank="1" showInputMessage="1" showErrorMessage="1" sqref="D7">
      <formula1>"Natural, Jurídica"</formula1>
    </dataValidation>
    <dataValidation type="list" allowBlank="1" showInputMessage="1" showErrorMessage="1" sqref="C9:E9">
      <formula1>"Declarados SRI, Auditados"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/>
  </sheetPr>
  <dimension ref="A3:IP198"/>
  <sheetViews>
    <sheetView topLeftCell="D1" zoomScaleNormal="100" workbookViewId="0">
      <selection activeCell="K4" sqref="K4:IP4"/>
    </sheetView>
  </sheetViews>
  <sheetFormatPr baseColWidth="10" defaultColWidth="11" defaultRowHeight="12.75" x14ac:dyDescent="0.2"/>
  <cols>
    <col min="1" max="6" width="12.7109375" style="8" customWidth="1"/>
    <col min="7" max="7" width="14.42578125" style="8" customWidth="1"/>
    <col min="8" max="9" width="12.7109375" style="8" customWidth="1"/>
    <col min="10" max="10" width="15.140625" style="8" customWidth="1"/>
    <col min="11" max="250" width="12.7109375" style="5" customWidth="1"/>
    <col min="251" max="16384" width="11" style="5"/>
  </cols>
  <sheetData>
    <row r="3" spans="1:250" x14ac:dyDescent="0.2">
      <c r="A3" s="45" t="s">
        <v>236</v>
      </c>
      <c r="B3" s="45"/>
      <c r="C3" s="45"/>
      <c r="D3" s="3"/>
      <c r="E3" s="3"/>
      <c r="F3" s="3"/>
      <c r="G3" s="13"/>
      <c r="H3" s="13"/>
      <c r="I3" s="3"/>
      <c r="J3"/>
      <c r="K3"/>
      <c r="L3" s="86"/>
      <c r="M3" s="86"/>
      <c r="N3" s="86"/>
      <c r="O3" s="86"/>
    </row>
    <row r="4" spans="1:250" x14ac:dyDescent="0.2">
      <c r="A4" s="45"/>
      <c r="B4" s="45"/>
      <c r="C4" s="45"/>
      <c r="D4" s="3"/>
      <c r="E4" s="3"/>
      <c r="F4" s="3"/>
      <c r="G4" s="13"/>
      <c r="H4" s="13"/>
      <c r="I4" s="3"/>
      <c r="J4" s="3"/>
      <c r="K4" s="527" t="s">
        <v>317</v>
      </c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7"/>
      <c r="AY4" s="527"/>
      <c r="AZ4" s="527"/>
      <c r="BA4" s="527"/>
      <c r="BB4" s="527"/>
      <c r="BC4" s="527"/>
      <c r="BD4" s="527"/>
      <c r="BE4" s="527"/>
      <c r="BF4" s="527"/>
      <c r="BG4" s="527"/>
      <c r="BH4" s="527"/>
      <c r="BI4" s="527"/>
      <c r="BJ4" s="527"/>
      <c r="BK4" s="527"/>
      <c r="BL4" s="527"/>
      <c r="BM4" s="527"/>
      <c r="BN4" s="527"/>
      <c r="BO4" s="527"/>
      <c r="BP4" s="527"/>
      <c r="BQ4" s="527"/>
      <c r="BR4" s="527"/>
      <c r="BS4" s="527"/>
      <c r="BT4" s="527"/>
      <c r="BU4" s="527"/>
      <c r="BV4" s="527"/>
      <c r="BW4" s="527"/>
      <c r="BX4" s="527"/>
      <c r="BY4" s="527"/>
      <c r="BZ4" s="527"/>
      <c r="CA4" s="527"/>
      <c r="CB4" s="527"/>
      <c r="CC4" s="527"/>
      <c r="CD4" s="527"/>
      <c r="CE4" s="527"/>
      <c r="CF4" s="527"/>
      <c r="CG4" s="527"/>
      <c r="CH4" s="527"/>
      <c r="CI4" s="527"/>
      <c r="CJ4" s="527"/>
      <c r="CK4" s="527"/>
      <c r="CL4" s="527"/>
      <c r="CM4" s="527"/>
      <c r="CN4" s="527"/>
      <c r="CO4" s="527"/>
      <c r="CP4" s="527"/>
      <c r="CQ4" s="527"/>
      <c r="CR4" s="527"/>
      <c r="CS4" s="527"/>
      <c r="CT4" s="527"/>
      <c r="CU4" s="527"/>
      <c r="CV4" s="527"/>
      <c r="CW4" s="527"/>
      <c r="CX4" s="527"/>
      <c r="CY4" s="527"/>
      <c r="CZ4" s="527"/>
      <c r="DA4" s="527"/>
      <c r="DB4" s="527"/>
      <c r="DC4" s="527"/>
      <c r="DD4" s="527"/>
      <c r="DE4" s="527"/>
      <c r="DF4" s="527"/>
      <c r="DG4" s="527"/>
      <c r="DH4" s="527"/>
      <c r="DI4" s="527"/>
      <c r="DJ4" s="527"/>
      <c r="DK4" s="527"/>
      <c r="DL4" s="527"/>
      <c r="DM4" s="527"/>
      <c r="DN4" s="527"/>
      <c r="DO4" s="527"/>
      <c r="DP4" s="527"/>
      <c r="DQ4" s="527"/>
      <c r="DR4" s="527"/>
      <c r="DS4" s="527"/>
      <c r="DT4" s="527"/>
      <c r="DU4" s="527"/>
      <c r="DV4" s="527"/>
      <c r="DW4" s="527"/>
      <c r="DX4" s="527"/>
      <c r="DY4" s="527"/>
      <c r="DZ4" s="527"/>
      <c r="EA4" s="527"/>
      <c r="EB4" s="527"/>
      <c r="EC4" s="527"/>
      <c r="ED4" s="527"/>
      <c r="EE4" s="527"/>
      <c r="EF4" s="527"/>
      <c r="EG4" s="527"/>
      <c r="EH4" s="527"/>
      <c r="EI4" s="527"/>
      <c r="EJ4" s="527"/>
      <c r="EK4" s="527"/>
      <c r="EL4" s="527"/>
      <c r="EM4" s="527"/>
      <c r="EN4" s="527"/>
      <c r="EO4" s="527"/>
      <c r="EP4" s="527"/>
      <c r="EQ4" s="527"/>
      <c r="ER4" s="527"/>
      <c r="ES4" s="527"/>
      <c r="ET4" s="527"/>
      <c r="EU4" s="527"/>
      <c r="EV4" s="527"/>
      <c r="EW4" s="527"/>
      <c r="EX4" s="527"/>
      <c r="EY4" s="527"/>
      <c r="EZ4" s="527"/>
      <c r="FA4" s="527"/>
      <c r="FB4" s="527"/>
      <c r="FC4" s="527"/>
      <c r="FD4" s="527"/>
      <c r="FE4" s="527"/>
      <c r="FF4" s="527"/>
      <c r="FG4" s="527"/>
      <c r="FH4" s="527"/>
      <c r="FI4" s="527"/>
      <c r="FJ4" s="527"/>
      <c r="FK4" s="527"/>
      <c r="FL4" s="527"/>
      <c r="FM4" s="527"/>
      <c r="FN4" s="527"/>
      <c r="FO4" s="527"/>
      <c r="FP4" s="527"/>
      <c r="FQ4" s="527"/>
      <c r="FR4" s="527"/>
      <c r="FS4" s="527"/>
      <c r="FT4" s="527"/>
      <c r="FU4" s="527"/>
      <c r="FV4" s="527"/>
      <c r="FW4" s="527"/>
      <c r="FX4" s="527"/>
      <c r="FY4" s="527"/>
      <c r="FZ4" s="527"/>
      <c r="GA4" s="527"/>
      <c r="GB4" s="527"/>
      <c r="GC4" s="527"/>
      <c r="GD4" s="527"/>
      <c r="GE4" s="527"/>
      <c r="GF4" s="527"/>
      <c r="GG4" s="527"/>
      <c r="GH4" s="527"/>
      <c r="GI4" s="527"/>
      <c r="GJ4" s="527"/>
      <c r="GK4" s="527"/>
      <c r="GL4" s="527"/>
      <c r="GM4" s="527"/>
      <c r="GN4" s="527"/>
      <c r="GO4" s="527"/>
      <c r="GP4" s="527"/>
      <c r="GQ4" s="527"/>
      <c r="GR4" s="527"/>
      <c r="GS4" s="527"/>
      <c r="GT4" s="527"/>
      <c r="GU4" s="527"/>
      <c r="GV4" s="527"/>
      <c r="GW4" s="527"/>
      <c r="GX4" s="527"/>
      <c r="GY4" s="527"/>
      <c r="GZ4" s="527"/>
      <c r="HA4" s="527"/>
      <c r="HB4" s="527"/>
      <c r="HC4" s="527"/>
      <c r="HD4" s="527"/>
      <c r="HE4" s="527"/>
      <c r="HF4" s="527"/>
      <c r="HG4" s="527"/>
      <c r="HH4" s="527"/>
      <c r="HI4" s="527"/>
      <c r="HJ4" s="527"/>
      <c r="HK4" s="527"/>
      <c r="HL4" s="527"/>
      <c r="HM4" s="527"/>
      <c r="HN4" s="527"/>
      <c r="HO4" s="527"/>
      <c r="HP4" s="527"/>
      <c r="HQ4" s="527"/>
      <c r="HR4" s="527"/>
      <c r="HS4" s="527"/>
      <c r="HT4" s="527"/>
      <c r="HU4" s="527"/>
      <c r="HV4" s="527"/>
      <c r="HW4" s="527"/>
      <c r="HX4" s="527"/>
      <c r="HY4" s="527"/>
      <c r="HZ4" s="527"/>
      <c r="IA4" s="527"/>
      <c r="IB4" s="527"/>
      <c r="IC4" s="527"/>
      <c r="ID4" s="527"/>
      <c r="IE4" s="527"/>
      <c r="IF4" s="527"/>
      <c r="IG4" s="527"/>
      <c r="IH4" s="527"/>
      <c r="II4" s="527"/>
      <c r="IJ4" s="527"/>
      <c r="IK4" s="527"/>
      <c r="IL4" s="527"/>
      <c r="IM4" s="527"/>
      <c r="IN4" s="527"/>
      <c r="IO4" s="527"/>
      <c r="IP4" s="527"/>
    </row>
    <row r="5" spans="1:250" ht="51" x14ac:dyDescent="0.15">
      <c r="A5" s="87" t="s">
        <v>237</v>
      </c>
      <c r="B5" s="524" t="s">
        <v>316</v>
      </c>
      <c r="C5" s="88" t="s">
        <v>238</v>
      </c>
      <c r="D5" s="89" t="s">
        <v>239</v>
      </c>
      <c r="E5" s="89" t="s">
        <v>240</v>
      </c>
      <c r="F5" s="89" t="s">
        <v>241</v>
      </c>
      <c r="G5" s="89" t="s">
        <v>242</v>
      </c>
      <c r="H5" s="89" t="s">
        <v>243</v>
      </c>
      <c r="I5" s="89" t="s">
        <v>244</v>
      </c>
      <c r="J5" s="89" t="s">
        <v>245</v>
      </c>
      <c r="K5" s="521">
        <v>43466</v>
      </c>
      <c r="L5" s="521">
        <f>EDATE(K5,1)</f>
        <v>43497</v>
      </c>
      <c r="M5" s="521">
        <f t="shared" ref="M5:BX5" si="0">EDATE(L5,1)</f>
        <v>43525</v>
      </c>
      <c r="N5" s="521">
        <f t="shared" si="0"/>
        <v>43556</v>
      </c>
      <c r="O5" s="521">
        <f t="shared" si="0"/>
        <v>43586</v>
      </c>
      <c r="P5" s="521">
        <f t="shared" si="0"/>
        <v>43617</v>
      </c>
      <c r="Q5" s="521">
        <f t="shared" si="0"/>
        <v>43647</v>
      </c>
      <c r="R5" s="521">
        <f t="shared" si="0"/>
        <v>43678</v>
      </c>
      <c r="S5" s="521">
        <f t="shared" si="0"/>
        <v>43709</v>
      </c>
      <c r="T5" s="521">
        <f t="shared" si="0"/>
        <v>43739</v>
      </c>
      <c r="U5" s="521">
        <f t="shared" si="0"/>
        <v>43770</v>
      </c>
      <c r="V5" s="521">
        <f t="shared" si="0"/>
        <v>43800</v>
      </c>
      <c r="W5" s="521">
        <f t="shared" si="0"/>
        <v>43831</v>
      </c>
      <c r="X5" s="521">
        <f t="shared" si="0"/>
        <v>43862</v>
      </c>
      <c r="Y5" s="521">
        <f t="shared" si="0"/>
        <v>43891</v>
      </c>
      <c r="Z5" s="521">
        <f t="shared" si="0"/>
        <v>43922</v>
      </c>
      <c r="AA5" s="521">
        <f t="shared" si="0"/>
        <v>43952</v>
      </c>
      <c r="AB5" s="521">
        <f t="shared" si="0"/>
        <v>43983</v>
      </c>
      <c r="AC5" s="521">
        <f t="shared" si="0"/>
        <v>44013</v>
      </c>
      <c r="AD5" s="521">
        <f t="shared" si="0"/>
        <v>44044</v>
      </c>
      <c r="AE5" s="521">
        <f t="shared" si="0"/>
        <v>44075</v>
      </c>
      <c r="AF5" s="521">
        <f t="shared" si="0"/>
        <v>44105</v>
      </c>
      <c r="AG5" s="521">
        <f t="shared" si="0"/>
        <v>44136</v>
      </c>
      <c r="AH5" s="521">
        <f t="shared" si="0"/>
        <v>44166</v>
      </c>
      <c r="AI5" s="521">
        <f t="shared" si="0"/>
        <v>44197</v>
      </c>
      <c r="AJ5" s="521">
        <f t="shared" si="0"/>
        <v>44228</v>
      </c>
      <c r="AK5" s="521">
        <f t="shared" si="0"/>
        <v>44256</v>
      </c>
      <c r="AL5" s="521">
        <f t="shared" si="0"/>
        <v>44287</v>
      </c>
      <c r="AM5" s="521">
        <f t="shared" si="0"/>
        <v>44317</v>
      </c>
      <c r="AN5" s="521">
        <f t="shared" si="0"/>
        <v>44348</v>
      </c>
      <c r="AO5" s="521">
        <f t="shared" si="0"/>
        <v>44378</v>
      </c>
      <c r="AP5" s="521">
        <f t="shared" si="0"/>
        <v>44409</v>
      </c>
      <c r="AQ5" s="521">
        <f t="shared" si="0"/>
        <v>44440</v>
      </c>
      <c r="AR5" s="521">
        <f t="shared" si="0"/>
        <v>44470</v>
      </c>
      <c r="AS5" s="521">
        <f t="shared" si="0"/>
        <v>44501</v>
      </c>
      <c r="AT5" s="521">
        <f t="shared" si="0"/>
        <v>44531</v>
      </c>
      <c r="AU5" s="521">
        <f t="shared" si="0"/>
        <v>44562</v>
      </c>
      <c r="AV5" s="521">
        <f t="shared" si="0"/>
        <v>44593</v>
      </c>
      <c r="AW5" s="521">
        <f t="shared" si="0"/>
        <v>44621</v>
      </c>
      <c r="AX5" s="521">
        <f t="shared" si="0"/>
        <v>44652</v>
      </c>
      <c r="AY5" s="521">
        <f t="shared" si="0"/>
        <v>44682</v>
      </c>
      <c r="AZ5" s="521">
        <f t="shared" si="0"/>
        <v>44713</v>
      </c>
      <c r="BA5" s="521">
        <f t="shared" si="0"/>
        <v>44743</v>
      </c>
      <c r="BB5" s="521">
        <f t="shared" si="0"/>
        <v>44774</v>
      </c>
      <c r="BC5" s="521">
        <f t="shared" si="0"/>
        <v>44805</v>
      </c>
      <c r="BD5" s="521">
        <f t="shared" si="0"/>
        <v>44835</v>
      </c>
      <c r="BE5" s="521">
        <f t="shared" si="0"/>
        <v>44866</v>
      </c>
      <c r="BF5" s="521">
        <f t="shared" si="0"/>
        <v>44896</v>
      </c>
      <c r="BG5" s="521">
        <f t="shared" si="0"/>
        <v>44927</v>
      </c>
      <c r="BH5" s="521">
        <f t="shared" si="0"/>
        <v>44958</v>
      </c>
      <c r="BI5" s="521">
        <f t="shared" si="0"/>
        <v>44986</v>
      </c>
      <c r="BJ5" s="521">
        <f t="shared" si="0"/>
        <v>45017</v>
      </c>
      <c r="BK5" s="521">
        <f t="shared" si="0"/>
        <v>45047</v>
      </c>
      <c r="BL5" s="521">
        <f t="shared" si="0"/>
        <v>45078</v>
      </c>
      <c r="BM5" s="521">
        <f t="shared" si="0"/>
        <v>45108</v>
      </c>
      <c r="BN5" s="521">
        <f t="shared" si="0"/>
        <v>45139</v>
      </c>
      <c r="BO5" s="521">
        <f t="shared" si="0"/>
        <v>45170</v>
      </c>
      <c r="BP5" s="521">
        <f t="shared" si="0"/>
        <v>45200</v>
      </c>
      <c r="BQ5" s="521">
        <f t="shared" si="0"/>
        <v>45231</v>
      </c>
      <c r="BR5" s="521">
        <f t="shared" si="0"/>
        <v>45261</v>
      </c>
      <c r="BS5" s="521">
        <f t="shared" si="0"/>
        <v>45292</v>
      </c>
      <c r="BT5" s="521">
        <f t="shared" si="0"/>
        <v>45323</v>
      </c>
      <c r="BU5" s="521">
        <f t="shared" si="0"/>
        <v>45352</v>
      </c>
      <c r="BV5" s="521">
        <f t="shared" si="0"/>
        <v>45383</v>
      </c>
      <c r="BW5" s="521">
        <f t="shared" si="0"/>
        <v>45413</v>
      </c>
      <c r="BX5" s="521">
        <f t="shared" si="0"/>
        <v>45444</v>
      </c>
      <c r="BY5" s="521">
        <f t="shared" ref="BY5:EJ5" si="1">EDATE(BX5,1)</f>
        <v>45474</v>
      </c>
      <c r="BZ5" s="521">
        <f t="shared" si="1"/>
        <v>45505</v>
      </c>
      <c r="CA5" s="521">
        <f t="shared" si="1"/>
        <v>45536</v>
      </c>
      <c r="CB5" s="521">
        <f t="shared" si="1"/>
        <v>45566</v>
      </c>
      <c r="CC5" s="521">
        <f t="shared" si="1"/>
        <v>45597</v>
      </c>
      <c r="CD5" s="521">
        <f t="shared" si="1"/>
        <v>45627</v>
      </c>
      <c r="CE5" s="521">
        <f t="shared" si="1"/>
        <v>45658</v>
      </c>
      <c r="CF5" s="521">
        <f t="shared" si="1"/>
        <v>45689</v>
      </c>
      <c r="CG5" s="521">
        <f t="shared" si="1"/>
        <v>45717</v>
      </c>
      <c r="CH5" s="521">
        <f t="shared" si="1"/>
        <v>45748</v>
      </c>
      <c r="CI5" s="521">
        <f t="shared" si="1"/>
        <v>45778</v>
      </c>
      <c r="CJ5" s="521">
        <f t="shared" si="1"/>
        <v>45809</v>
      </c>
      <c r="CK5" s="521">
        <f t="shared" si="1"/>
        <v>45839</v>
      </c>
      <c r="CL5" s="521">
        <f t="shared" si="1"/>
        <v>45870</v>
      </c>
      <c r="CM5" s="521">
        <f t="shared" si="1"/>
        <v>45901</v>
      </c>
      <c r="CN5" s="521">
        <f t="shared" si="1"/>
        <v>45931</v>
      </c>
      <c r="CO5" s="521">
        <f t="shared" si="1"/>
        <v>45962</v>
      </c>
      <c r="CP5" s="521">
        <f t="shared" si="1"/>
        <v>45992</v>
      </c>
      <c r="CQ5" s="521">
        <f t="shared" si="1"/>
        <v>46023</v>
      </c>
      <c r="CR5" s="521">
        <f t="shared" si="1"/>
        <v>46054</v>
      </c>
      <c r="CS5" s="521">
        <f t="shared" si="1"/>
        <v>46082</v>
      </c>
      <c r="CT5" s="521">
        <f t="shared" si="1"/>
        <v>46113</v>
      </c>
      <c r="CU5" s="521">
        <f t="shared" si="1"/>
        <v>46143</v>
      </c>
      <c r="CV5" s="521">
        <f t="shared" si="1"/>
        <v>46174</v>
      </c>
      <c r="CW5" s="521">
        <f t="shared" si="1"/>
        <v>46204</v>
      </c>
      <c r="CX5" s="521">
        <f t="shared" si="1"/>
        <v>46235</v>
      </c>
      <c r="CY5" s="521">
        <f t="shared" si="1"/>
        <v>46266</v>
      </c>
      <c r="CZ5" s="521">
        <f t="shared" si="1"/>
        <v>46296</v>
      </c>
      <c r="DA5" s="521">
        <f t="shared" si="1"/>
        <v>46327</v>
      </c>
      <c r="DB5" s="521">
        <f t="shared" si="1"/>
        <v>46357</v>
      </c>
      <c r="DC5" s="521">
        <f t="shared" si="1"/>
        <v>46388</v>
      </c>
      <c r="DD5" s="521">
        <f t="shared" si="1"/>
        <v>46419</v>
      </c>
      <c r="DE5" s="521">
        <f t="shared" si="1"/>
        <v>46447</v>
      </c>
      <c r="DF5" s="521">
        <f t="shared" si="1"/>
        <v>46478</v>
      </c>
      <c r="DG5" s="521">
        <f t="shared" si="1"/>
        <v>46508</v>
      </c>
      <c r="DH5" s="521">
        <f t="shared" si="1"/>
        <v>46539</v>
      </c>
      <c r="DI5" s="521">
        <f t="shared" si="1"/>
        <v>46569</v>
      </c>
      <c r="DJ5" s="521">
        <f t="shared" si="1"/>
        <v>46600</v>
      </c>
      <c r="DK5" s="521">
        <f t="shared" si="1"/>
        <v>46631</v>
      </c>
      <c r="DL5" s="521">
        <f t="shared" si="1"/>
        <v>46661</v>
      </c>
      <c r="DM5" s="521">
        <f t="shared" si="1"/>
        <v>46692</v>
      </c>
      <c r="DN5" s="521">
        <f t="shared" si="1"/>
        <v>46722</v>
      </c>
      <c r="DO5" s="521">
        <f t="shared" si="1"/>
        <v>46753</v>
      </c>
      <c r="DP5" s="521">
        <f t="shared" si="1"/>
        <v>46784</v>
      </c>
      <c r="DQ5" s="521">
        <f t="shared" si="1"/>
        <v>46813</v>
      </c>
      <c r="DR5" s="521">
        <f t="shared" si="1"/>
        <v>46844</v>
      </c>
      <c r="DS5" s="521">
        <f t="shared" si="1"/>
        <v>46874</v>
      </c>
      <c r="DT5" s="521">
        <f t="shared" si="1"/>
        <v>46905</v>
      </c>
      <c r="DU5" s="521">
        <f t="shared" si="1"/>
        <v>46935</v>
      </c>
      <c r="DV5" s="521">
        <f t="shared" si="1"/>
        <v>46966</v>
      </c>
      <c r="DW5" s="521">
        <f t="shared" si="1"/>
        <v>46997</v>
      </c>
      <c r="DX5" s="521">
        <f t="shared" si="1"/>
        <v>47027</v>
      </c>
      <c r="DY5" s="521">
        <f t="shared" si="1"/>
        <v>47058</v>
      </c>
      <c r="DZ5" s="521">
        <f t="shared" si="1"/>
        <v>47088</v>
      </c>
      <c r="EA5" s="521">
        <f t="shared" si="1"/>
        <v>47119</v>
      </c>
      <c r="EB5" s="521">
        <f t="shared" si="1"/>
        <v>47150</v>
      </c>
      <c r="EC5" s="521">
        <f t="shared" si="1"/>
        <v>47178</v>
      </c>
      <c r="ED5" s="521">
        <f t="shared" si="1"/>
        <v>47209</v>
      </c>
      <c r="EE5" s="521">
        <f t="shared" si="1"/>
        <v>47239</v>
      </c>
      <c r="EF5" s="521">
        <f t="shared" si="1"/>
        <v>47270</v>
      </c>
      <c r="EG5" s="521">
        <f t="shared" si="1"/>
        <v>47300</v>
      </c>
      <c r="EH5" s="521">
        <f t="shared" si="1"/>
        <v>47331</v>
      </c>
      <c r="EI5" s="521">
        <f t="shared" si="1"/>
        <v>47362</v>
      </c>
      <c r="EJ5" s="521">
        <f t="shared" si="1"/>
        <v>47392</v>
      </c>
      <c r="EK5" s="521">
        <f t="shared" ref="EK5:GV5" si="2">EDATE(EJ5,1)</f>
        <v>47423</v>
      </c>
      <c r="EL5" s="521">
        <f t="shared" si="2"/>
        <v>47453</v>
      </c>
      <c r="EM5" s="521">
        <f t="shared" si="2"/>
        <v>47484</v>
      </c>
      <c r="EN5" s="521">
        <f t="shared" si="2"/>
        <v>47515</v>
      </c>
      <c r="EO5" s="521">
        <f t="shared" si="2"/>
        <v>47543</v>
      </c>
      <c r="EP5" s="521">
        <f t="shared" si="2"/>
        <v>47574</v>
      </c>
      <c r="EQ5" s="521">
        <f t="shared" si="2"/>
        <v>47604</v>
      </c>
      <c r="ER5" s="521">
        <f t="shared" si="2"/>
        <v>47635</v>
      </c>
      <c r="ES5" s="521">
        <f t="shared" si="2"/>
        <v>47665</v>
      </c>
      <c r="ET5" s="521">
        <f t="shared" si="2"/>
        <v>47696</v>
      </c>
      <c r="EU5" s="521">
        <f t="shared" si="2"/>
        <v>47727</v>
      </c>
      <c r="EV5" s="521">
        <f t="shared" si="2"/>
        <v>47757</v>
      </c>
      <c r="EW5" s="521">
        <f t="shared" si="2"/>
        <v>47788</v>
      </c>
      <c r="EX5" s="521">
        <f t="shared" si="2"/>
        <v>47818</v>
      </c>
      <c r="EY5" s="521">
        <f t="shared" si="2"/>
        <v>47849</v>
      </c>
      <c r="EZ5" s="521">
        <f t="shared" si="2"/>
        <v>47880</v>
      </c>
      <c r="FA5" s="521">
        <f t="shared" si="2"/>
        <v>47908</v>
      </c>
      <c r="FB5" s="521">
        <f t="shared" si="2"/>
        <v>47939</v>
      </c>
      <c r="FC5" s="521">
        <f t="shared" si="2"/>
        <v>47969</v>
      </c>
      <c r="FD5" s="521">
        <f t="shared" si="2"/>
        <v>48000</v>
      </c>
      <c r="FE5" s="521">
        <f t="shared" si="2"/>
        <v>48030</v>
      </c>
      <c r="FF5" s="521">
        <f t="shared" si="2"/>
        <v>48061</v>
      </c>
      <c r="FG5" s="521">
        <f t="shared" si="2"/>
        <v>48092</v>
      </c>
      <c r="FH5" s="521">
        <f t="shared" si="2"/>
        <v>48122</v>
      </c>
      <c r="FI5" s="521">
        <f t="shared" si="2"/>
        <v>48153</v>
      </c>
      <c r="FJ5" s="521">
        <f t="shared" si="2"/>
        <v>48183</v>
      </c>
      <c r="FK5" s="521">
        <f t="shared" si="2"/>
        <v>48214</v>
      </c>
      <c r="FL5" s="521">
        <f t="shared" si="2"/>
        <v>48245</v>
      </c>
      <c r="FM5" s="521">
        <f t="shared" si="2"/>
        <v>48274</v>
      </c>
      <c r="FN5" s="521">
        <f t="shared" si="2"/>
        <v>48305</v>
      </c>
      <c r="FO5" s="521">
        <f t="shared" si="2"/>
        <v>48335</v>
      </c>
      <c r="FP5" s="521">
        <f t="shared" si="2"/>
        <v>48366</v>
      </c>
      <c r="FQ5" s="521">
        <f t="shared" si="2"/>
        <v>48396</v>
      </c>
      <c r="FR5" s="521">
        <f t="shared" si="2"/>
        <v>48427</v>
      </c>
      <c r="FS5" s="521">
        <f t="shared" si="2"/>
        <v>48458</v>
      </c>
      <c r="FT5" s="521">
        <f t="shared" si="2"/>
        <v>48488</v>
      </c>
      <c r="FU5" s="521">
        <f t="shared" si="2"/>
        <v>48519</v>
      </c>
      <c r="FV5" s="521">
        <f t="shared" si="2"/>
        <v>48549</v>
      </c>
      <c r="FW5" s="521">
        <f t="shared" si="2"/>
        <v>48580</v>
      </c>
      <c r="FX5" s="521">
        <f t="shared" si="2"/>
        <v>48611</v>
      </c>
      <c r="FY5" s="521">
        <f t="shared" si="2"/>
        <v>48639</v>
      </c>
      <c r="FZ5" s="521">
        <f t="shared" si="2"/>
        <v>48670</v>
      </c>
      <c r="GA5" s="521">
        <f t="shared" si="2"/>
        <v>48700</v>
      </c>
      <c r="GB5" s="521">
        <f t="shared" si="2"/>
        <v>48731</v>
      </c>
      <c r="GC5" s="521">
        <f t="shared" si="2"/>
        <v>48761</v>
      </c>
      <c r="GD5" s="521">
        <f t="shared" si="2"/>
        <v>48792</v>
      </c>
      <c r="GE5" s="521">
        <f t="shared" si="2"/>
        <v>48823</v>
      </c>
      <c r="GF5" s="521">
        <f t="shared" si="2"/>
        <v>48853</v>
      </c>
      <c r="GG5" s="521">
        <f t="shared" si="2"/>
        <v>48884</v>
      </c>
      <c r="GH5" s="521">
        <f t="shared" si="2"/>
        <v>48914</v>
      </c>
      <c r="GI5" s="521">
        <f t="shared" si="2"/>
        <v>48945</v>
      </c>
      <c r="GJ5" s="521">
        <f t="shared" si="2"/>
        <v>48976</v>
      </c>
      <c r="GK5" s="521">
        <f t="shared" si="2"/>
        <v>49004</v>
      </c>
      <c r="GL5" s="521">
        <f t="shared" si="2"/>
        <v>49035</v>
      </c>
      <c r="GM5" s="521">
        <f t="shared" si="2"/>
        <v>49065</v>
      </c>
      <c r="GN5" s="521">
        <f t="shared" si="2"/>
        <v>49096</v>
      </c>
      <c r="GO5" s="521">
        <f t="shared" si="2"/>
        <v>49126</v>
      </c>
      <c r="GP5" s="521">
        <f t="shared" si="2"/>
        <v>49157</v>
      </c>
      <c r="GQ5" s="521">
        <f t="shared" si="2"/>
        <v>49188</v>
      </c>
      <c r="GR5" s="521">
        <f t="shared" si="2"/>
        <v>49218</v>
      </c>
      <c r="GS5" s="521">
        <f t="shared" si="2"/>
        <v>49249</v>
      </c>
      <c r="GT5" s="521">
        <f t="shared" si="2"/>
        <v>49279</v>
      </c>
      <c r="GU5" s="521">
        <f t="shared" si="2"/>
        <v>49310</v>
      </c>
      <c r="GV5" s="521">
        <f t="shared" si="2"/>
        <v>49341</v>
      </c>
      <c r="GW5" s="521">
        <f t="shared" ref="GW5:IP5" si="3">EDATE(GV5,1)</f>
        <v>49369</v>
      </c>
      <c r="GX5" s="521">
        <f t="shared" si="3"/>
        <v>49400</v>
      </c>
      <c r="GY5" s="521">
        <f t="shared" si="3"/>
        <v>49430</v>
      </c>
      <c r="GZ5" s="521">
        <f t="shared" si="3"/>
        <v>49461</v>
      </c>
      <c r="HA5" s="521">
        <f t="shared" si="3"/>
        <v>49491</v>
      </c>
      <c r="HB5" s="521">
        <f t="shared" si="3"/>
        <v>49522</v>
      </c>
      <c r="HC5" s="521">
        <f t="shared" si="3"/>
        <v>49553</v>
      </c>
      <c r="HD5" s="521">
        <f t="shared" si="3"/>
        <v>49583</v>
      </c>
      <c r="HE5" s="521">
        <f t="shared" si="3"/>
        <v>49614</v>
      </c>
      <c r="HF5" s="521">
        <f t="shared" si="3"/>
        <v>49644</v>
      </c>
      <c r="HG5" s="521">
        <f t="shared" si="3"/>
        <v>49675</v>
      </c>
      <c r="HH5" s="521">
        <f t="shared" si="3"/>
        <v>49706</v>
      </c>
      <c r="HI5" s="521">
        <f t="shared" si="3"/>
        <v>49735</v>
      </c>
      <c r="HJ5" s="521">
        <f t="shared" si="3"/>
        <v>49766</v>
      </c>
      <c r="HK5" s="521">
        <f t="shared" si="3"/>
        <v>49796</v>
      </c>
      <c r="HL5" s="521">
        <f t="shared" si="3"/>
        <v>49827</v>
      </c>
      <c r="HM5" s="521">
        <f t="shared" si="3"/>
        <v>49857</v>
      </c>
      <c r="HN5" s="521">
        <f t="shared" si="3"/>
        <v>49888</v>
      </c>
      <c r="HO5" s="521">
        <f t="shared" si="3"/>
        <v>49919</v>
      </c>
      <c r="HP5" s="521">
        <f t="shared" si="3"/>
        <v>49949</v>
      </c>
      <c r="HQ5" s="521">
        <f t="shared" si="3"/>
        <v>49980</v>
      </c>
      <c r="HR5" s="521">
        <f t="shared" si="3"/>
        <v>50010</v>
      </c>
      <c r="HS5" s="521">
        <f t="shared" si="3"/>
        <v>50041</v>
      </c>
      <c r="HT5" s="521">
        <f t="shared" si="3"/>
        <v>50072</v>
      </c>
      <c r="HU5" s="521">
        <f t="shared" si="3"/>
        <v>50100</v>
      </c>
      <c r="HV5" s="521">
        <f t="shared" si="3"/>
        <v>50131</v>
      </c>
      <c r="HW5" s="521">
        <f t="shared" si="3"/>
        <v>50161</v>
      </c>
      <c r="HX5" s="521">
        <f t="shared" si="3"/>
        <v>50192</v>
      </c>
      <c r="HY5" s="521">
        <f t="shared" si="3"/>
        <v>50222</v>
      </c>
      <c r="HZ5" s="521">
        <f t="shared" si="3"/>
        <v>50253</v>
      </c>
      <c r="IA5" s="521">
        <f t="shared" si="3"/>
        <v>50284</v>
      </c>
      <c r="IB5" s="521">
        <f t="shared" si="3"/>
        <v>50314</v>
      </c>
      <c r="IC5" s="521">
        <f t="shared" si="3"/>
        <v>50345</v>
      </c>
      <c r="ID5" s="521">
        <f t="shared" si="3"/>
        <v>50375</v>
      </c>
      <c r="IE5" s="521">
        <f t="shared" si="3"/>
        <v>50406</v>
      </c>
      <c r="IF5" s="521">
        <f t="shared" si="3"/>
        <v>50437</v>
      </c>
      <c r="IG5" s="521">
        <f t="shared" si="3"/>
        <v>50465</v>
      </c>
      <c r="IH5" s="521">
        <f t="shared" si="3"/>
        <v>50496</v>
      </c>
      <c r="II5" s="521">
        <f t="shared" si="3"/>
        <v>50526</v>
      </c>
      <c r="IJ5" s="521">
        <f t="shared" si="3"/>
        <v>50557</v>
      </c>
      <c r="IK5" s="521">
        <f t="shared" si="3"/>
        <v>50587</v>
      </c>
      <c r="IL5" s="521">
        <f t="shared" si="3"/>
        <v>50618</v>
      </c>
      <c r="IM5" s="521">
        <f t="shared" si="3"/>
        <v>50649</v>
      </c>
      <c r="IN5" s="521">
        <f t="shared" si="3"/>
        <v>50679</v>
      </c>
      <c r="IO5" s="521">
        <f t="shared" si="3"/>
        <v>50710</v>
      </c>
      <c r="IP5" s="521">
        <f t="shared" si="3"/>
        <v>50740</v>
      </c>
    </row>
    <row r="6" spans="1:250" x14ac:dyDescent="0.2">
      <c r="A6" s="278" t="s">
        <v>111</v>
      </c>
      <c r="B6" s="522"/>
      <c r="C6" s="476"/>
      <c r="D6" s="477"/>
      <c r="E6" s="98"/>
      <c r="F6" s="98"/>
      <c r="G6" s="98"/>
      <c r="H6" s="98"/>
      <c r="I6" s="98"/>
      <c r="J6" s="98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7"/>
      <c r="AF6" s="477"/>
      <c r="AG6" s="477"/>
      <c r="AH6" s="477"/>
      <c r="AI6" s="477"/>
      <c r="AJ6" s="477"/>
      <c r="AK6" s="477"/>
      <c r="AL6" s="477"/>
      <c r="AM6" s="477"/>
      <c r="AN6" s="477"/>
      <c r="AO6" s="477"/>
      <c r="AP6" s="477"/>
      <c r="AQ6" s="477"/>
      <c r="AR6" s="477"/>
      <c r="AS6" s="477"/>
      <c r="AT6" s="477"/>
      <c r="AU6" s="477"/>
      <c r="AV6" s="477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477"/>
      <c r="BN6" s="477"/>
      <c r="BO6" s="477"/>
      <c r="BP6" s="477"/>
      <c r="BQ6" s="477"/>
      <c r="BR6" s="477"/>
      <c r="BS6" s="477"/>
      <c r="BT6" s="477"/>
      <c r="BU6" s="477"/>
      <c r="BV6" s="477"/>
      <c r="BW6" s="477"/>
      <c r="BX6" s="477"/>
      <c r="BY6" s="477"/>
      <c r="BZ6" s="477"/>
      <c r="CA6" s="477"/>
      <c r="CB6" s="477"/>
      <c r="CC6" s="477"/>
      <c r="CD6" s="477"/>
      <c r="CE6" s="477"/>
      <c r="CF6" s="477"/>
      <c r="CG6" s="477"/>
      <c r="CH6" s="477"/>
      <c r="CI6" s="477"/>
      <c r="CJ6" s="477"/>
      <c r="CK6" s="477"/>
      <c r="CL6" s="477"/>
      <c r="CM6" s="477"/>
      <c r="CN6" s="477"/>
      <c r="CO6" s="477"/>
      <c r="CP6" s="477"/>
      <c r="CQ6" s="477"/>
      <c r="CR6" s="477"/>
      <c r="CS6" s="477"/>
      <c r="CT6" s="477"/>
      <c r="CU6" s="477"/>
      <c r="CV6" s="477"/>
      <c r="CW6" s="477"/>
      <c r="CX6" s="477"/>
      <c r="CY6" s="477"/>
      <c r="CZ6" s="477"/>
      <c r="DA6" s="477"/>
      <c r="DB6" s="477"/>
      <c r="DC6" s="477"/>
      <c r="DD6" s="477"/>
      <c r="DE6" s="477"/>
      <c r="DF6" s="477"/>
      <c r="DG6" s="477"/>
      <c r="DH6" s="477"/>
      <c r="DI6" s="477"/>
      <c r="DJ6" s="477"/>
      <c r="DK6" s="477"/>
      <c r="DL6" s="477"/>
      <c r="DM6" s="477"/>
      <c r="DN6" s="477"/>
      <c r="DO6" s="477"/>
      <c r="DP6" s="477"/>
      <c r="DQ6" s="477"/>
      <c r="DR6" s="477"/>
      <c r="DS6" s="477"/>
      <c r="DT6" s="477"/>
      <c r="DU6" s="477"/>
      <c r="DV6" s="477"/>
      <c r="DW6" s="477"/>
      <c r="DX6" s="477"/>
      <c r="DY6" s="477"/>
      <c r="DZ6" s="477"/>
      <c r="EA6" s="477"/>
      <c r="EB6" s="477"/>
      <c r="EC6" s="477"/>
      <c r="ED6" s="477"/>
      <c r="EE6" s="477"/>
      <c r="EF6" s="477"/>
      <c r="EG6" s="477"/>
      <c r="EH6" s="477"/>
      <c r="EI6" s="477"/>
      <c r="EJ6" s="477"/>
      <c r="EK6" s="477"/>
      <c r="EL6" s="477"/>
      <c r="EM6" s="477"/>
      <c r="EN6" s="477"/>
      <c r="EO6" s="477"/>
      <c r="EP6" s="477"/>
      <c r="EQ6" s="477"/>
      <c r="ER6" s="477"/>
      <c r="ES6" s="477"/>
      <c r="ET6" s="477"/>
      <c r="EU6" s="477"/>
      <c r="EV6" s="477"/>
      <c r="EW6" s="477"/>
      <c r="EX6" s="477"/>
      <c r="EY6" s="477"/>
      <c r="EZ6" s="477"/>
      <c r="FA6" s="477"/>
      <c r="FB6" s="477"/>
      <c r="FC6" s="477"/>
      <c r="FD6" s="477"/>
      <c r="FE6" s="477"/>
      <c r="FF6" s="477"/>
      <c r="FG6" s="477"/>
      <c r="FH6" s="477"/>
      <c r="FI6" s="477"/>
      <c r="FJ6" s="477"/>
      <c r="FK6" s="477"/>
      <c r="FL6" s="477"/>
      <c r="FM6" s="477"/>
      <c r="FN6" s="477"/>
      <c r="FO6" s="477"/>
      <c r="FP6" s="477"/>
      <c r="FQ6" s="477"/>
      <c r="FR6" s="477"/>
      <c r="FS6" s="477"/>
      <c r="FT6" s="477"/>
      <c r="FU6" s="477"/>
      <c r="FV6" s="477"/>
      <c r="FW6" s="477"/>
      <c r="FX6" s="477"/>
      <c r="FY6" s="477"/>
      <c r="FZ6" s="477"/>
      <c r="GA6" s="477"/>
      <c r="GB6" s="477"/>
      <c r="GC6" s="477"/>
      <c r="GD6" s="477"/>
      <c r="GE6" s="477"/>
      <c r="GF6" s="477"/>
      <c r="GG6" s="477"/>
      <c r="GH6" s="477"/>
      <c r="GI6" s="477"/>
      <c r="GJ6" s="477"/>
      <c r="GK6" s="477"/>
      <c r="GL6" s="477"/>
      <c r="GM6" s="477"/>
      <c r="GN6" s="477"/>
      <c r="GO6" s="477"/>
      <c r="GP6" s="477"/>
      <c r="GQ6" s="477"/>
      <c r="GR6" s="477"/>
      <c r="GS6" s="477"/>
      <c r="GT6" s="477"/>
      <c r="GU6" s="477"/>
      <c r="GV6" s="477"/>
      <c r="GW6" s="477"/>
      <c r="GX6" s="477"/>
      <c r="GY6" s="477"/>
      <c r="GZ6" s="477"/>
      <c r="HA6" s="477"/>
      <c r="HB6" s="477"/>
      <c r="HC6" s="477"/>
      <c r="HD6" s="477"/>
      <c r="HE6" s="477"/>
      <c r="HF6" s="477"/>
      <c r="HG6" s="477"/>
      <c r="HH6" s="477"/>
      <c r="HI6" s="477"/>
      <c r="HJ6" s="477"/>
      <c r="HK6" s="477"/>
      <c r="HL6" s="477"/>
      <c r="HM6" s="477"/>
      <c r="HN6" s="477"/>
      <c r="HO6" s="477"/>
      <c r="HP6" s="477"/>
      <c r="HQ6" s="477"/>
      <c r="HR6" s="477"/>
      <c r="HS6" s="477"/>
      <c r="HT6" s="477"/>
      <c r="HU6" s="477"/>
      <c r="HV6" s="477"/>
      <c r="HW6" s="477"/>
      <c r="HX6" s="477"/>
      <c r="HY6" s="477"/>
      <c r="HZ6" s="477"/>
      <c r="IA6" s="477"/>
      <c r="IB6" s="477"/>
      <c r="IC6" s="477"/>
      <c r="ID6" s="477"/>
      <c r="IE6" s="477"/>
      <c r="IF6" s="477"/>
      <c r="IG6" s="477"/>
      <c r="IH6" s="477"/>
      <c r="II6" s="477"/>
      <c r="IJ6" s="477"/>
      <c r="IK6" s="477"/>
      <c r="IL6" s="477"/>
      <c r="IM6" s="477"/>
      <c r="IN6" s="477"/>
      <c r="IO6" s="477"/>
      <c r="IP6" s="477"/>
    </row>
    <row r="7" spans="1:250" x14ac:dyDescent="0.2">
      <c r="A7" s="278" t="s">
        <v>111</v>
      </c>
      <c r="B7" s="522"/>
      <c r="C7" s="478"/>
      <c r="D7" s="479"/>
      <c r="E7" s="99"/>
      <c r="F7" s="99"/>
      <c r="G7" s="99"/>
      <c r="H7" s="99"/>
      <c r="I7" s="99"/>
      <c r="J7" s="9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B7" s="479"/>
      <c r="BC7" s="479"/>
      <c r="BD7" s="479"/>
      <c r="BE7" s="479"/>
      <c r="BF7" s="479"/>
      <c r="BG7" s="479"/>
      <c r="BH7" s="479"/>
      <c r="BI7" s="479"/>
      <c r="BJ7" s="479"/>
      <c r="BK7" s="479"/>
      <c r="BL7" s="479"/>
      <c r="BM7" s="479"/>
      <c r="BN7" s="479"/>
      <c r="BO7" s="479"/>
      <c r="BP7" s="479"/>
      <c r="BQ7" s="479"/>
      <c r="BR7" s="479"/>
      <c r="BS7" s="479"/>
      <c r="BT7" s="479"/>
      <c r="BU7" s="479"/>
      <c r="BV7" s="479"/>
      <c r="BW7" s="479"/>
      <c r="BX7" s="479"/>
      <c r="BY7" s="479"/>
      <c r="BZ7" s="479"/>
      <c r="CA7" s="479"/>
      <c r="CB7" s="479"/>
      <c r="CC7" s="479"/>
      <c r="CD7" s="479"/>
      <c r="CE7" s="479"/>
      <c r="CF7" s="479"/>
      <c r="CG7" s="479"/>
      <c r="CH7" s="479"/>
      <c r="CI7" s="479"/>
      <c r="CJ7" s="479"/>
      <c r="CK7" s="479"/>
      <c r="CL7" s="479"/>
      <c r="CM7" s="479"/>
      <c r="CN7" s="479"/>
      <c r="CO7" s="479"/>
      <c r="CP7" s="479"/>
      <c r="CQ7" s="479"/>
      <c r="CR7" s="479"/>
      <c r="CS7" s="479"/>
      <c r="CT7" s="479"/>
      <c r="CU7" s="479"/>
      <c r="CV7" s="479"/>
      <c r="CW7" s="479"/>
      <c r="CX7" s="479"/>
      <c r="CY7" s="479"/>
      <c r="CZ7" s="479"/>
      <c r="DA7" s="479"/>
      <c r="DB7" s="479"/>
      <c r="DC7" s="479"/>
      <c r="DD7" s="479"/>
      <c r="DE7" s="479"/>
      <c r="DF7" s="479"/>
      <c r="DG7" s="479"/>
      <c r="DH7" s="479"/>
      <c r="DI7" s="479"/>
      <c r="DJ7" s="479"/>
      <c r="DK7" s="479"/>
      <c r="DL7" s="479"/>
      <c r="DM7" s="479"/>
      <c r="DN7" s="479"/>
      <c r="DO7" s="479"/>
      <c r="DP7" s="479"/>
      <c r="DQ7" s="479"/>
      <c r="DR7" s="479"/>
      <c r="DS7" s="479"/>
      <c r="DT7" s="479"/>
      <c r="DU7" s="479"/>
      <c r="DV7" s="479"/>
      <c r="DW7" s="479"/>
      <c r="DX7" s="479"/>
      <c r="DY7" s="479"/>
      <c r="DZ7" s="479"/>
      <c r="EA7" s="479"/>
      <c r="EB7" s="479"/>
      <c r="EC7" s="479"/>
      <c r="ED7" s="479"/>
      <c r="EE7" s="479"/>
      <c r="EF7" s="479"/>
      <c r="EG7" s="479"/>
      <c r="EH7" s="479"/>
      <c r="EI7" s="479"/>
      <c r="EJ7" s="479"/>
      <c r="EK7" s="479"/>
      <c r="EL7" s="479"/>
      <c r="EM7" s="479"/>
      <c r="EN7" s="479"/>
      <c r="EO7" s="479"/>
      <c r="EP7" s="479"/>
      <c r="EQ7" s="479"/>
      <c r="ER7" s="479"/>
      <c r="ES7" s="479"/>
      <c r="ET7" s="479"/>
      <c r="EU7" s="479"/>
      <c r="EV7" s="479"/>
      <c r="EW7" s="479"/>
      <c r="EX7" s="479"/>
      <c r="EY7" s="479"/>
      <c r="EZ7" s="479"/>
      <c r="FA7" s="479"/>
      <c r="FB7" s="479"/>
      <c r="FC7" s="479"/>
      <c r="FD7" s="479"/>
      <c r="FE7" s="479"/>
      <c r="FF7" s="479"/>
      <c r="FG7" s="479"/>
      <c r="FH7" s="479"/>
      <c r="FI7" s="479"/>
      <c r="FJ7" s="479"/>
      <c r="FK7" s="479"/>
      <c r="FL7" s="479"/>
      <c r="FM7" s="479"/>
      <c r="FN7" s="479"/>
      <c r="FO7" s="479"/>
      <c r="FP7" s="479"/>
      <c r="FQ7" s="479"/>
      <c r="FR7" s="479"/>
      <c r="FS7" s="479"/>
      <c r="FT7" s="479"/>
      <c r="FU7" s="479"/>
      <c r="FV7" s="479"/>
      <c r="FW7" s="479"/>
      <c r="FX7" s="479"/>
      <c r="FY7" s="479"/>
      <c r="FZ7" s="479"/>
      <c r="GA7" s="479"/>
      <c r="GB7" s="479"/>
      <c r="GC7" s="479"/>
      <c r="GD7" s="479"/>
      <c r="GE7" s="479"/>
      <c r="GF7" s="479"/>
      <c r="GG7" s="479"/>
      <c r="GH7" s="479"/>
      <c r="GI7" s="479"/>
      <c r="GJ7" s="479"/>
      <c r="GK7" s="479"/>
      <c r="GL7" s="479"/>
      <c r="GM7" s="479"/>
      <c r="GN7" s="479"/>
      <c r="GO7" s="479"/>
      <c r="GP7" s="479"/>
      <c r="GQ7" s="479"/>
      <c r="GR7" s="479"/>
      <c r="GS7" s="479"/>
      <c r="GT7" s="479"/>
      <c r="GU7" s="479"/>
      <c r="GV7" s="479"/>
      <c r="GW7" s="479"/>
      <c r="GX7" s="479"/>
      <c r="GY7" s="479"/>
      <c r="GZ7" s="479"/>
      <c r="HA7" s="479"/>
      <c r="HB7" s="479"/>
      <c r="HC7" s="479"/>
      <c r="HD7" s="479"/>
      <c r="HE7" s="479"/>
      <c r="HF7" s="479"/>
      <c r="HG7" s="479"/>
      <c r="HH7" s="479"/>
      <c r="HI7" s="479"/>
      <c r="HJ7" s="479"/>
      <c r="HK7" s="479"/>
      <c r="HL7" s="479"/>
      <c r="HM7" s="479"/>
      <c r="HN7" s="479"/>
      <c r="HO7" s="479"/>
      <c r="HP7" s="479"/>
      <c r="HQ7" s="479"/>
      <c r="HR7" s="479"/>
      <c r="HS7" s="479"/>
      <c r="HT7" s="479"/>
      <c r="HU7" s="479"/>
      <c r="HV7" s="479"/>
      <c r="HW7" s="479"/>
      <c r="HX7" s="479"/>
      <c r="HY7" s="479"/>
      <c r="HZ7" s="479"/>
      <c r="IA7" s="479"/>
      <c r="IB7" s="479"/>
      <c r="IC7" s="479"/>
      <c r="ID7" s="479"/>
      <c r="IE7" s="479"/>
      <c r="IF7" s="479"/>
      <c r="IG7" s="479"/>
      <c r="IH7" s="479"/>
      <c r="II7" s="479"/>
      <c r="IJ7" s="479"/>
      <c r="IK7" s="479"/>
      <c r="IL7" s="479"/>
      <c r="IM7" s="479"/>
      <c r="IN7" s="479"/>
      <c r="IO7" s="479"/>
      <c r="IP7" s="479"/>
    </row>
    <row r="8" spans="1:250" x14ac:dyDescent="0.2">
      <c r="A8" s="278" t="s">
        <v>111</v>
      </c>
      <c r="B8" s="522"/>
      <c r="C8" s="478"/>
      <c r="D8" s="479"/>
      <c r="E8" s="99"/>
      <c r="F8" s="99"/>
      <c r="G8" s="99"/>
      <c r="H8" s="99"/>
      <c r="I8" s="99"/>
      <c r="J8" s="9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79"/>
      <c r="AB8" s="479"/>
      <c r="AC8" s="479"/>
      <c r="AD8" s="479"/>
      <c r="AE8" s="479"/>
      <c r="AF8" s="479"/>
      <c r="AG8" s="479"/>
      <c r="AH8" s="479"/>
      <c r="AI8" s="479"/>
      <c r="AJ8" s="479"/>
      <c r="AK8" s="479"/>
      <c r="AL8" s="479"/>
      <c r="AM8" s="479"/>
      <c r="AN8" s="479"/>
      <c r="AO8" s="479"/>
      <c r="AP8" s="479"/>
      <c r="AQ8" s="479"/>
      <c r="AR8" s="479"/>
      <c r="AS8" s="479"/>
      <c r="AT8" s="479"/>
      <c r="AU8" s="479"/>
      <c r="AV8" s="479"/>
      <c r="AW8" s="479"/>
      <c r="AX8" s="479"/>
      <c r="AY8" s="479"/>
      <c r="AZ8" s="479"/>
      <c r="BA8" s="479"/>
      <c r="BB8" s="479"/>
      <c r="BC8" s="479"/>
      <c r="BD8" s="479"/>
      <c r="BE8" s="479"/>
      <c r="BF8" s="479"/>
      <c r="BG8" s="479"/>
      <c r="BH8" s="479"/>
      <c r="BI8" s="479"/>
      <c r="BJ8" s="479"/>
      <c r="BK8" s="479"/>
      <c r="BL8" s="479"/>
      <c r="BM8" s="479"/>
      <c r="BN8" s="479"/>
      <c r="BO8" s="479"/>
      <c r="BP8" s="479"/>
      <c r="BQ8" s="479"/>
      <c r="BR8" s="479"/>
      <c r="BS8" s="479"/>
      <c r="BT8" s="479"/>
      <c r="BU8" s="479"/>
      <c r="BV8" s="479"/>
      <c r="BW8" s="479"/>
      <c r="BX8" s="479"/>
      <c r="BY8" s="479"/>
      <c r="BZ8" s="479"/>
      <c r="CA8" s="479"/>
      <c r="CB8" s="479"/>
      <c r="CC8" s="479"/>
      <c r="CD8" s="479"/>
      <c r="CE8" s="479"/>
      <c r="CF8" s="479"/>
      <c r="CG8" s="479"/>
      <c r="CH8" s="479"/>
      <c r="CI8" s="479"/>
      <c r="CJ8" s="479"/>
      <c r="CK8" s="479"/>
      <c r="CL8" s="479"/>
      <c r="CM8" s="479"/>
      <c r="CN8" s="479"/>
      <c r="CO8" s="479"/>
      <c r="CP8" s="479"/>
      <c r="CQ8" s="479"/>
      <c r="CR8" s="479"/>
      <c r="CS8" s="479"/>
      <c r="CT8" s="479"/>
      <c r="CU8" s="479"/>
      <c r="CV8" s="479"/>
      <c r="CW8" s="479"/>
      <c r="CX8" s="479"/>
      <c r="CY8" s="479"/>
      <c r="CZ8" s="479"/>
      <c r="DA8" s="479"/>
      <c r="DB8" s="479"/>
      <c r="DC8" s="479"/>
      <c r="DD8" s="479"/>
      <c r="DE8" s="479"/>
      <c r="DF8" s="479"/>
      <c r="DG8" s="479"/>
      <c r="DH8" s="479"/>
      <c r="DI8" s="479"/>
      <c r="DJ8" s="479"/>
      <c r="DK8" s="479"/>
      <c r="DL8" s="479"/>
      <c r="DM8" s="479"/>
      <c r="DN8" s="479"/>
      <c r="DO8" s="479"/>
      <c r="DP8" s="479"/>
      <c r="DQ8" s="479"/>
      <c r="DR8" s="479"/>
      <c r="DS8" s="479"/>
      <c r="DT8" s="479"/>
      <c r="DU8" s="479"/>
      <c r="DV8" s="479"/>
      <c r="DW8" s="479"/>
      <c r="DX8" s="479"/>
      <c r="DY8" s="479"/>
      <c r="DZ8" s="479"/>
      <c r="EA8" s="479"/>
      <c r="EB8" s="479"/>
      <c r="EC8" s="479"/>
      <c r="ED8" s="479"/>
      <c r="EE8" s="479"/>
      <c r="EF8" s="479"/>
      <c r="EG8" s="479"/>
      <c r="EH8" s="479"/>
      <c r="EI8" s="479"/>
      <c r="EJ8" s="479"/>
      <c r="EK8" s="479"/>
      <c r="EL8" s="479"/>
      <c r="EM8" s="479"/>
      <c r="EN8" s="479"/>
      <c r="EO8" s="479"/>
      <c r="EP8" s="479"/>
      <c r="EQ8" s="479"/>
      <c r="ER8" s="479"/>
      <c r="ES8" s="479"/>
      <c r="ET8" s="479"/>
      <c r="EU8" s="479"/>
      <c r="EV8" s="479"/>
      <c r="EW8" s="479"/>
      <c r="EX8" s="479"/>
      <c r="EY8" s="479"/>
      <c r="EZ8" s="479"/>
      <c r="FA8" s="479"/>
      <c r="FB8" s="479"/>
      <c r="FC8" s="479"/>
      <c r="FD8" s="479"/>
      <c r="FE8" s="479"/>
      <c r="FF8" s="479"/>
      <c r="FG8" s="479"/>
      <c r="FH8" s="479"/>
      <c r="FI8" s="479"/>
      <c r="FJ8" s="479"/>
      <c r="FK8" s="479"/>
      <c r="FL8" s="479"/>
      <c r="FM8" s="479"/>
      <c r="FN8" s="479"/>
      <c r="FO8" s="479"/>
      <c r="FP8" s="479"/>
      <c r="FQ8" s="479"/>
      <c r="FR8" s="479"/>
      <c r="FS8" s="479"/>
      <c r="FT8" s="479"/>
      <c r="FU8" s="479"/>
      <c r="FV8" s="479"/>
      <c r="FW8" s="479"/>
      <c r="FX8" s="479"/>
      <c r="FY8" s="479"/>
      <c r="FZ8" s="479"/>
      <c r="GA8" s="479"/>
      <c r="GB8" s="479"/>
      <c r="GC8" s="479"/>
      <c r="GD8" s="479"/>
      <c r="GE8" s="479"/>
      <c r="GF8" s="479"/>
      <c r="GG8" s="479"/>
      <c r="GH8" s="479"/>
      <c r="GI8" s="479"/>
      <c r="GJ8" s="479"/>
      <c r="GK8" s="479"/>
      <c r="GL8" s="479"/>
      <c r="GM8" s="479"/>
      <c r="GN8" s="479"/>
      <c r="GO8" s="479"/>
      <c r="GP8" s="479"/>
      <c r="GQ8" s="479"/>
      <c r="GR8" s="479"/>
      <c r="GS8" s="479"/>
      <c r="GT8" s="479"/>
      <c r="GU8" s="479"/>
      <c r="GV8" s="479"/>
      <c r="GW8" s="479"/>
      <c r="GX8" s="479"/>
      <c r="GY8" s="479"/>
      <c r="GZ8" s="479"/>
      <c r="HA8" s="479"/>
      <c r="HB8" s="479"/>
      <c r="HC8" s="479"/>
      <c r="HD8" s="479"/>
      <c r="HE8" s="479"/>
      <c r="HF8" s="479"/>
      <c r="HG8" s="479"/>
      <c r="HH8" s="479"/>
      <c r="HI8" s="479"/>
      <c r="HJ8" s="479"/>
      <c r="HK8" s="479"/>
      <c r="HL8" s="479"/>
      <c r="HM8" s="479"/>
      <c r="HN8" s="479"/>
      <c r="HO8" s="479"/>
      <c r="HP8" s="479"/>
      <c r="HQ8" s="479"/>
      <c r="HR8" s="479"/>
      <c r="HS8" s="479"/>
      <c r="HT8" s="479"/>
      <c r="HU8" s="479"/>
      <c r="HV8" s="479"/>
      <c r="HW8" s="479"/>
      <c r="HX8" s="479"/>
      <c r="HY8" s="479"/>
      <c r="HZ8" s="479"/>
      <c r="IA8" s="479"/>
      <c r="IB8" s="479"/>
      <c r="IC8" s="479"/>
      <c r="ID8" s="479"/>
      <c r="IE8" s="479"/>
      <c r="IF8" s="479"/>
      <c r="IG8" s="479"/>
      <c r="IH8" s="479"/>
      <c r="II8" s="479"/>
      <c r="IJ8" s="479"/>
      <c r="IK8" s="479"/>
      <c r="IL8" s="479"/>
      <c r="IM8" s="479"/>
      <c r="IN8" s="479"/>
      <c r="IO8" s="479"/>
      <c r="IP8" s="479"/>
    </row>
    <row r="9" spans="1:250" x14ac:dyDescent="0.2">
      <c r="A9" s="278" t="s">
        <v>111</v>
      </c>
      <c r="B9" s="522"/>
      <c r="C9" s="478"/>
      <c r="D9" s="479"/>
      <c r="E9" s="99"/>
      <c r="F9" s="99"/>
      <c r="G9" s="99"/>
      <c r="H9" s="99"/>
      <c r="I9" s="99"/>
      <c r="J9" s="9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B9" s="479"/>
      <c r="BC9" s="479"/>
      <c r="BD9" s="479"/>
      <c r="BE9" s="479"/>
      <c r="BF9" s="479"/>
      <c r="BG9" s="479"/>
      <c r="BH9" s="479"/>
      <c r="BI9" s="479"/>
      <c r="BJ9" s="479"/>
      <c r="BK9" s="479"/>
      <c r="BL9" s="479"/>
      <c r="BM9" s="479"/>
      <c r="BN9" s="479"/>
      <c r="BO9" s="479"/>
      <c r="BP9" s="479"/>
      <c r="BQ9" s="479"/>
      <c r="BR9" s="479"/>
      <c r="BS9" s="479"/>
      <c r="BT9" s="479"/>
      <c r="BU9" s="479"/>
      <c r="BV9" s="479"/>
      <c r="BW9" s="479"/>
      <c r="BX9" s="479"/>
      <c r="BY9" s="479"/>
      <c r="BZ9" s="479"/>
      <c r="CA9" s="479"/>
      <c r="CB9" s="479"/>
      <c r="CC9" s="479"/>
      <c r="CD9" s="479"/>
      <c r="CE9" s="479"/>
      <c r="CF9" s="479"/>
      <c r="CG9" s="479"/>
      <c r="CH9" s="479"/>
      <c r="CI9" s="479"/>
      <c r="CJ9" s="479"/>
      <c r="CK9" s="479"/>
      <c r="CL9" s="479"/>
      <c r="CM9" s="479"/>
      <c r="CN9" s="479"/>
      <c r="CO9" s="479"/>
      <c r="CP9" s="479"/>
      <c r="CQ9" s="479"/>
      <c r="CR9" s="479"/>
      <c r="CS9" s="479"/>
      <c r="CT9" s="479"/>
      <c r="CU9" s="479"/>
      <c r="CV9" s="479"/>
      <c r="CW9" s="479"/>
      <c r="CX9" s="479"/>
      <c r="CY9" s="479"/>
      <c r="CZ9" s="479"/>
      <c r="DA9" s="479"/>
      <c r="DB9" s="479"/>
      <c r="DC9" s="479"/>
      <c r="DD9" s="479"/>
      <c r="DE9" s="479"/>
      <c r="DF9" s="479"/>
      <c r="DG9" s="479"/>
      <c r="DH9" s="479"/>
      <c r="DI9" s="479"/>
      <c r="DJ9" s="479"/>
      <c r="DK9" s="479"/>
      <c r="DL9" s="479"/>
      <c r="DM9" s="479"/>
      <c r="DN9" s="479"/>
      <c r="DO9" s="479"/>
      <c r="DP9" s="479"/>
      <c r="DQ9" s="479"/>
      <c r="DR9" s="479"/>
      <c r="DS9" s="479"/>
      <c r="DT9" s="479"/>
      <c r="DU9" s="479"/>
      <c r="DV9" s="479"/>
      <c r="DW9" s="479"/>
      <c r="DX9" s="479"/>
      <c r="DY9" s="479"/>
      <c r="DZ9" s="479"/>
      <c r="EA9" s="479"/>
      <c r="EB9" s="479"/>
      <c r="EC9" s="479"/>
      <c r="ED9" s="479"/>
      <c r="EE9" s="479"/>
      <c r="EF9" s="479"/>
      <c r="EG9" s="479"/>
      <c r="EH9" s="479"/>
      <c r="EI9" s="479"/>
      <c r="EJ9" s="479"/>
      <c r="EK9" s="479"/>
      <c r="EL9" s="479"/>
      <c r="EM9" s="479"/>
      <c r="EN9" s="479"/>
      <c r="EO9" s="479"/>
      <c r="EP9" s="479"/>
      <c r="EQ9" s="479"/>
      <c r="ER9" s="479"/>
      <c r="ES9" s="479"/>
      <c r="ET9" s="479"/>
      <c r="EU9" s="479"/>
      <c r="EV9" s="479"/>
      <c r="EW9" s="479"/>
      <c r="EX9" s="479"/>
      <c r="EY9" s="479"/>
      <c r="EZ9" s="479"/>
      <c r="FA9" s="479"/>
      <c r="FB9" s="479"/>
      <c r="FC9" s="479"/>
      <c r="FD9" s="479"/>
      <c r="FE9" s="479"/>
      <c r="FF9" s="479"/>
      <c r="FG9" s="479"/>
      <c r="FH9" s="479"/>
      <c r="FI9" s="479"/>
      <c r="FJ9" s="479"/>
      <c r="FK9" s="479"/>
      <c r="FL9" s="479"/>
      <c r="FM9" s="479"/>
      <c r="FN9" s="479"/>
      <c r="FO9" s="479"/>
      <c r="FP9" s="479"/>
      <c r="FQ9" s="479"/>
      <c r="FR9" s="479"/>
      <c r="FS9" s="479"/>
      <c r="FT9" s="479"/>
      <c r="FU9" s="479"/>
      <c r="FV9" s="479"/>
      <c r="FW9" s="479"/>
      <c r="FX9" s="479"/>
      <c r="FY9" s="479"/>
      <c r="FZ9" s="479"/>
      <c r="GA9" s="479"/>
      <c r="GB9" s="479"/>
      <c r="GC9" s="479"/>
      <c r="GD9" s="479"/>
      <c r="GE9" s="479"/>
      <c r="GF9" s="479"/>
      <c r="GG9" s="479"/>
      <c r="GH9" s="479"/>
      <c r="GI9" s="479"/>
      <c r="GJ9" s="479"/>
      <c r="GK9" s="479"/>
      <c r="GL9" s="479"/>
      <c r="GM9" s="479"/>
      <c r="GN9" s="479"/>
      <c r="GO9" s="479"/>
      <c r="GP9" s="479"/>
      <c r="GQ9" s="479"/>
      <c r="GR9" s="479"/>
      <c r="GS9" s="479"/>
      <c r="GT9" s="479"/>
      <c r="GU9" s="479"/>
      <c r="GV9" s="479"/>
      <c r="GW9" s="479"/>
      <c r="GX9" s="479"/>
      <c r="GY9" s="479"/>
      <c r="GZ9" s="479"/>
      <c r="HA9" s="479"/>
      <c r="HB9" s="479"/>
      <c r="HC9" s="479"/>
      <c r="HD9" s="479"/>
      <c r="HE9" s="479"/>
      <c r="HF9" s="479"/>
      <c r="HG9" s="479"/>
      <c r="HH9" s="479"/>
      <c r="HI9" s="479"/>
      <c r="HJ9" s="479"/>
      <c r="HK9" s="479"/>
      <c r="HL9" s="479"/>
      <c r="HM9" s="479"/>
      <c r="HN9" s="479"/>
      <c r="HO9" s="479"/>
      <c r="HP9" s="479"/>
      <c r="HQ9" s="479"/>
      <c r="HR9" s="479"/>
      <c r="HS9" s="479"/>
      <c r="HT9" s="479"/>
      <c r="HU9" s="479"/>
      <c r="HV9" s="479"/>
      <c r="HW9" s="479"/>
      <c r="HX9" s="479"/>
      <c r="HY9" s="479"/>
      <c r="HZ9" s="479"/>
      <c r="IA9" s="479"/>
      <c r="IB9" s="479"/>
      <c r="IC9" s="479"/>
      <c r="ID9" s="479"/>
      <c r="IE9" s="479"/>
      <c r="IF9" s="479"/>
      <c r="IG9" s="479"/>
      <c r="IH9" s="479"/>
      <c r="II9" s="479"/>
      <c r="IJ9" s="479"/>
      <c r="IK9" s="479"/>
      <c r="IL9" s="479"/>
      <c r="IM9" s="479"/>
      <c r="IN9" s="479"/>
      <c r="IO9" s="479"/>
      <c r="IP9" s="479"/>
    </row>
    <row r="10" spans="1:250" x14ac:dyDescent="0.2">
      <c r="A10" s="278" t="s">
        <v>111</v>
      </c>
      <c r="B10" s="522"/>
      <c r="C10" s="478"/>
      <c r="D10" s="479"/>
      <c r="E10" s="99"/>
      <c r="F10" s="99"/>
      <c r="G10" s="99"/>
      <c r="H10" s="99"/>
      <c r="I10" s="99"/>
      <c r="J10" s="99"/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/>
      <c r="AG10" s="479"/>
      <c r="AH10" s="479"/>
      <c r="AI10" s="479"/>
      <c r="AJ10" s="479"/>
      <c r="AK10" s="479"/>
      <c r="AL10" s="479"/>
      <c r="AM10" s="479"/>
      <c r="AN10" s="479"/>
      <c r="AO10" s="479"/>
      <c r="AP10" s="479"/>
      <c r="AQ10" s="479"/>
      <c r="AR10" s="479"/>
      <c r="AS10" s="479"/>
      <c r="AT10" s="479"/>
      <c r="AU10" s="479"/>
      <c r="AV10" s="479"/>
      <c r="AW10" s="479"/>
      <c r="AX10" s="479"/>
      <c r="AY10" s="479"/>
      <c r="AZ10" s="479"/>
      <c r="BA10" s="479"/>
      <c r="BB10" s="479"/>
      <c r="BC10" s="479"/>
      <c r="BD10" s="479"/>
      <c r="BE10" s="479"/>
      <c r="BF10" s="479"/>
      <c r="BG10" s="479"/>
      <c r="BH10" s="479"/>
      <c r="BI10" s="479"/>
      <c r="BJ10" s="479"/>
      <c r="BK10" s="479"/>
      <c r="BL10" s="479"/>
      <c r="BM10" s="479"/>
      <c r="BN10" s="479"/>
      <c r="BO10" s="479"/>
      <c r="BP10" s="479"/>
      <c r="BQ10" s="479"/>
      <c r="BR10" s="479"/>
      <c r="BS10" s="479"/>
      <c r="BT10" s="479"/>
      <c r="BU10" s="479"/>
      <c r="BV10" s="479"/>
      <c r="BW10" s="479"/>
      <c r="BX10" s="479"/>
      <c r="BY10" s="479"/>
      <c r="BZ10" s="479"/>
      <c r="CA10" s="479"/>
      <c r="CB10" s="479"/>
      <c r="CC10" s="479"/>
      <c r="CD10" s="479"/>
      <c r="CE10" s="479"/>
      <c r="CF10" s="479"/>
      <c r="CG10" s="479"/>
      <c r="CH10" s="479"/>
      <c r="CI10" s="479"/>
      <c r="CJ10" s="479"/>
      <c r="CK10" s="479"/>
      <c r="CL10" s="479"/>
      <c r="CM10" s="479"/>
      <c r="CN10" s="479"/>
      <c r="CO10" s="479"/>
      <c r="CP10" s="479"/>
      <c r="CQ10" s="479"/>
      <c r="CR10" s="479"/>
      <c r="CS10" s="479"/>
      <c r="CT10" s="479"/>
      <c r="CU10" s="479"/>
      <c r="CV10" s="479"/>
      <c r="CW10" s="479"/>
      <c r="CX10" s="479"/>
      <c r="CY10" s="479"/>
      <c r="CZ10" s="479"/>
      <c r="DA10" s="479"/>
      <c r="DB10" s="479"/>
      <c r="DC10" s="479"/>
      <c r="DD10" s="479"/>
      <c r="DE10" s="479"/>
      <c r="DF10" s="479"/>
      <c r="DG10" s="479"/>
      <c r="DH10" s="479"/>
      <c r="DI10" s="479"/>
      <c r="DJ10" s="479"/>
      <c r="DK10" s="479"/>
      <c r="DL10" s="479"/>
      <c r="DM10" s="479"/>
      <c r="DN10" s="479"/>
      <c r="DO10" s="479"/>
      <c r="DP10" s="479"/>
      <c r="DQ10" s="479"/>
      <c r="DR10" s="479"/>
      <c r="DS10" s="479"/>
      <c r="DT10" s="479"/>
      <c r="DU10" s="479"/>
      <c r="DV10" s="479"/>
      <c r="DW10" s="479"/>
      <c r="DX10" s="479"/>
      <c r="DY10" s="479"/>
      <c r="DZ10" s="479"/>
      <c r="EA10" s="479"/>
      <c r="EB10" s="479"/>
      <c r="EC10" s="479"/>
      <c r="ED10" s="479"/>
      <c r="EE10" s="479"/>
      <c r="EF10" s="479"/>
      <c r="EG10" s="479"/>
      <c r="EH10" s="479"/>
      <c r="EI10" s="479"/>
      <c r="EJ10" s="479"/>
      <c r="EK10" s="479"/>
      <c r="EL10" s="479"/>
      <c r="EM10" s="479"/>
      <c r="EN10" s="479"/>
      <c r="EO10" s="479"/>
      <c r="EP10" s="479"/>
      <c r="EQ10" s="479"/>
      <c r="ER10" s="479"/>
      <c r="ES10" s="479"/>
      <c r="ET10" s="479"/>
      <c r="EU10" s="479"/>
      <c r="EV10" s="479"/>
      <c r="EW10" s="479"/>
      <c r="EX10" s="479"/>
      <c r="EY10" s="479"/>
      <c r="EZ10" s="479"/>
      <c r="FA10" s="479"/>
      <c r="FB10" s="479"/>
      <c r="FC10" s="479"/>
      <c r="FD10" s="479"/>
      <c r="FE10" s="479"/>
      <c r="FF10" s="479"/>
      <c r="FG10" s="479"/>
      <c r="FH10" s="479"/>
      <c r="FI10" s="479"/>
      <c r="FJ10" s="479"/>
      <c r="FK10" s="479"/>
      <c r="FL10" s="479"/>
      <c r="FM10" s="479"/>
      <c r="FN10" s="479"/>
      <c r="FO10" s="479"/>
      <c r="FP10" s="479"/>
      <c r="FQ10" s="479"/>
      <c r="FR10" s="479"/>
      <c r="FS10" s="479"/>
      <c r="FT10" s="479"/>
      <c r="FU10" s="479"/>
      <c r="FV10" s="479"/>
      <c r="FW10" s="479"/>
      <c r="FX10" s="479"/>
      <c r="FY10" s="479"/>
      <c r="FZ10" s="479"/>
      <c r="GA10" s="479"/>
      <c r="GB10" s="479"/>
      <c r="GC10" s="479"/>
      <c r="GD10" s="479"/>
      <c r="GE10" s="479"/>
      <c r="GF10" s="479"/>
      <c r="GG10" s="479"/>
      <c r="GH10" s="479"/>
      <c r="GI10" s="479"/>
      <c r="GJ10" s="479"/>
      <c r="GK10" s="479"/>
      <c r="GL10" s="479"/>
      <c r="GM10" s="479"/>
      <c r="GN10" s="479"/>
      <c r="GO10" s="479"/>
      <c r="GP10" s="479"/>
      <c r="GQ10" s="479"/>
      <c r="GR10" s="479"/>
      <c r="GS10" s="479"/>
      <c r="GT10" s="479"/>
      <c r="GU10" s="479"/>
      <c r="GV10" s="479"/>
      <c r="GW10" s="479"/>
      <c r="GX10" s="479"/>
      <c r="GY10" s="479"/>
      <c r="GZ10" s="479"/>
      <c r="HA10" s="479"/>
      <c r="HB10" s="479"/>
      <c r="HC10" s="479"/>
      <c r="HD10" s="479"/>
      <c r="HE10" s="479"/>
      <c r="HF10" s="479"/>
      <c r="HG10" s="479"/>
      <c r="HH10" s="479"/>
      <c r="HI10" s="479"/>
      <c r="HJ10" s="479"/>
      <c r="HK10" s="479"/>
      <c r="HL10" s="479"/>
      <c r="HM10" s="479"/>
      <c r="HN10" s="479"/>
      <c r="HO10" s="479"/>
      <c r="HP10" s="479"/>
      <c r="HQ10" s="479"/>
      <c r="HR10" s="479"/>
      <c r="HS10" s="479"/>
      <c r="HT10" s="479"/>
      <c r="HU10" s="479"/>
      <c r="HV10" s="479"/>
      <c r="HW10" s="479"/>
      <c r="HX10" s="479"/>
      <c r="HY10" s="479"/>
      <c r="HZ10" s="479"/>
      <c r="IA10" s="479"/>
      <c r="IB10" s="479"/>
      <c r="IC10" s="479"/>
      <c r="ID10" s="479"/>
      <c r="IE10" s="479"/>
      <c r="IF10" s="479"/>
      <c r="IG10" s="479"/>
      <c r="IH10" s="479"/>
      <c r="II10" s="479"/>
      <c r="IJ10" s="479"/>
      <c r="IK10" s="479"/>
      <c r="IL10" s="479"/>
      <c r="IM10" s="479"/>
      <c r="IN10" s="479"/>
      <c r="IO10" s="479"/>
      <c r="IP10" s="479"/>
    </row>
    <row r="11" spans="1:250" x14ac:dyDescent="0.2">
      <c r="A11" s="278" t="s">
        <v>111</v>
      </c>
      <c r="B11" s="522"/>
      <c r="C11" s="478"/>
      <c r="D11" s="479"/>
      <c r="E11" s="99"/>
      <c r="F11" s="99"/>
      <c r="G11" s="99"/>
      <c r="H11" s="99"/>
      <c r="I11" s="99"/>
      <c r="J11" s="9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  <c r="AB11" s="479"/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79"/>
      <c r="AW11" s="479"/>
      <c r="AX11" s="479"/>
      <c r="AY11" s="479"/>
      <c r="AZ11" s="479"/>
      <c r="BA11" s="479"/>
      <c r="BB11" s="479"/>
      <c r="BC11" s="479"/>
      <c r="BD11" s="479"/>
      <c r="BE11" s="479"/>
      <c r="BF11" s="479"/>
      <c r="BG11" s="479"/>
      <c r="BH11" s="479"/>
      <c r="BI11" s="479"/>
      <c r="BJ11" s="479"/>
      <c r="BK11" s="479"/>
      <c r="BL11" s="479"/>
      <c r="BM11" s="479"/>
      <c r="BN11" s="479"/>
      <c r="BO11" s="479"/>
      <c r="BP11" s="479"/>
      <c r="BQ11" s="479"/>
      <c r="BR11" s="479"/>
      <c r="BS11" s="479"/>
      <c r="BT11" s="479"/>
      <c r="BU11" s="479"/>
      <c r="BV11" s="479"/>
      <c r="BW11" s="479"/>
      <c r="BX11" s="479"/>
      <c r="BY11" s="479"/>
      <c r="BZ11" s="479"/>
      <c r="CA11" s="479"/>
      <c r="CB11" s="479"/>
      <c r="CC11" s="479"/>
      <c r="CD11" s="479"/>
      <c r="CE11" s="479"/>
      <c r="CF11" s="479"/>
      <c r="CG11" s="479"/>
      <c r="CH11" s="479"/>
      <c r="CI11" s="479"/>
      <c r="CJ11" s="479"/>
      <c r="CK11" s="479"/>
      <c r="CL11" s="479"/>
      <c r="CM11" s="479"/>
      <c r="CN11" s="479"/>
      <c r="CO11" s="479"/>
      <c r="CP11" s="479"/>
      <c r="CQ11" s="479"/>
      <c r="CR11" s="479"/>
      <c r="CS11" s="479"/>
      <c r="CT11" s="479"/>
      <c r="CU11" s="479"/>
      <c r="CV11" s="479"/>
      <c r="CW11" s="479"/>
      <c r="CX11" s="479"/>
      <c r="CY11" s="479"/>
      <c r="CZ11" s="479"/>
      <c r="DA11" s="479"/>
      <c r="DB11" s="479"/>
      <c r="DC11" s="479"/>
      <c r="DD11" s="479"/>
      <c r="DE11" s="479"/>
      <c r="DF11" s="479"/>
      <c r="DG11" s="479"/>
      <c r="DH11" s="479"/>
      <c r="DI11" s="479"/>
      <c r="DJ11" s="479"/>
      <c r="DK11" s="479"/>
      <c r="DL11" s="479"/>
      <c r="DM11" s="479"/>
      <c r="DN11" s="479"/>
      <c r="DO11" s="479"/>
      <c r="DP11" s="479"/>
      <c r="DQ11" s="479"/>
      <c r="DR11" s="479"/>
      <c r="DS11" s="479"/>
      <c r="DT11" s="479"/>
      <c r="DU11" s="479"/>
      <c r="DV11" s="479"/>
      <c r="DW11" s="479"/>
      <c r="DX11" s="479"/>
      <c r="DY11" s="479"/>
      <c r="DZ11" s="479"/>
      <c r="EA11" s="479"/>
      <c r="EB11" s="479"/>
      <c r="EC11" s="479"/>
      <c r="ED11" s="479"/>
      <c r="EE11" s="479"/>
      <c r="EF11" s="479"/>
      <c r="EG11" s="479"/>
      <c r="EH11" s="479"/>
      <c r="EI11" s="479"/>
      <c r="EJ11" s="479"/>
      <c r="EK11" s="479"/>
      <c r="EL11" s="479"/>
      <c r="EM11" s="479"/>
      <c r="EN11" s="479"/>
      <c r="EO11" s="479"/>
      <c r="EP11" s="479"/>
      <c r="EQ11" s="479"/>
      <c r="ER11" s="479"/>
      <c r="ES11" s="479"/>
      <c r="ET11" s="479"/>
      <c r="EU11" s="479"/>
      <c r="EV11" s="479"/>
      <c r="EW11" s="479"/>
      <c r="EX11" s="479"/>
      <c r="EY11" s="479"/>
      <c r="EZ11" s="479"/>
      <c r="FA11" s="479"/>
      <c r="FB11" s="479"/>
      <c r="FC11" s="479"/>
      <c r="FD11" s="479"/>
      <c r="FE11" s="479"/>
      <c r="FF11" s="479"/>
      <c r="FG11" s="479"/>
      <c r="FH11" s="479"/>
      <c r="FI11" s="479"/>
      <c r="FJ11" s="479"/>
      <c r="FK11" s="479"/>
      <c r="FL11" s="479"/>
      <c r="FM11" s="479"/>
      <c r="FN11" s="479"/>
      <c r="FO11" s="479"/>
      <c r="FP11" s="479"/>
      <c r="FQ11" s="479"/>
      <c r="FR11" s="479"/>
      <c r="FS11" s="479"/>
      <c r="FT11" s="479"/>
      <c r="FU11" s="479"/>
      <c r="FV11" s="479"/>
      <c r="FW11" s="479"/>
      <c r="FX11" s="479"/>
      <c r="FY11" s="479"/>
      <c r="FZ11" s="479"/>
      <c r="GA11" s="479"/>
      <c r="GB11" s="479"/>
      <c r="GC11" s="479"/>
      <c r="GD11" s="479"/>
      <c r="GE11" s="479"/>
      <c r="GF11" s="479"/>
      <c r="GG11" s="479"/>
      <c r="GH11" s="479"/>
      <c r="GI11" s="479"/>
      <c r="GJ11" s="479"/>
      <c r="GK11" s="479"/>
      <c r="GL11" s="479"/>
      <c r="GM11" s="479"/>
      <c r="GN11" s="479"/>
      <c r="GO11" s="479"/>
      <c r="GP11" s="479"/>
      <c r="GQ11" s="479"/>
      <c r="GR11" s="479"/>
      <c r="GS11" s="479"/>
      <c r="GT11" s="479"/>
      <c r="GU11" s="479"/>
      <c r="GV11" s="479"/>
      <c r="GW11" s="479"/>
      <c r="GX11" s="479"/>
      <c r="GY11" s="479"/>
      <c r="GZ11" s="479"/>
      <c r="HA11" s="479"/>
      <c r="HB11" s="479"/>
      <c r="HC11" s="479"/>
      <c r="HD11" s="479"/>
      <c r="HE11" s="479"/>
      <c r="HF11" s="479"/>
      <c r="HG11" s="479"/>
      <c r="HH11" s="479"/>
      <c r="HI11" s="479"/>
      <c r="HJ11" s="479"/>
      <c r="HK11" s="479"/>
      <c r="HL11" s="479"/>
      <c r="HM11" s="479"/>
      <c r="HN11" s="479"/>
      <c r="HO11" s="479"/>
      <c r="HP11" s="479"/>
      <c r="HQ11" s="479"/>
      <c r="HR11" s="479"/>
      <c r="HS11" s="479"/>
      <c r="HT11" s="479"/>
      <c r="HU11" s="479"/>
      <c r="HV11" s="479"/>
      <c r="HW11" s="479"/>
      <c r="HX11" s="479"/>
      <c r="HY11" s="479"/>
      <c r="HZ11" s="479"/>
      <c r="IA11" s="479"/>
      <c r="IB11" s="479"/>
      <c r="IC11" s="479"/>
      <c r="ID11" s="479"/>
      <c r="IE11" s="479"/>
      <c r="IF11" s="479"/>
      <c r="IG11" s="479"/>
      <c r="IH11" s="479"/>
      <c r="II11" s="479"/>
      <c r="IJ11" s="479"/>
      <c r="IK11" s="479"/>
      <c r="IL11" s="479"/>
      <c r="IM11" s="479"/>
      <c r="IN11" s="479"/>
      <c r="IO11" s="479"/>
      <c r="IP11" s="479"/>
    </row>
    <row r="12" spans="1:250" x14ac:dyDescent="0.2">
      <c r="A12" s="278" t="s">
        <v>111</v>
      </c>
      <c r="B12" s="522"/>
      <c r="C12" s="478"/>
      <c r="D12" s="479"/>
      <c r="E12" s="99"/>
      <c r="F12" s="99"/>
      <c r="G12" s="99"/>
      <c r="H12" s="99"/>
      <c r="I12" s="99"/>
      <c r="J12" s="9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479"/>
      <c r="AB12" s="479"/>
      <c r="AC12" s="479"/>
      <c r="AD12" s="479"/>
      <c r="AE12" s="479"/>
      <c r="AF12" s="479"/>
      <c r="AG12" s="479"/>
      <c r="AH12" s="479"/>
      <c r="AI12" s="479"/>
      <c r="AJ12" s="479"/>
      <c r="AK12" s="479"/>
      <c r="AL12" s="479"/>
      <c r="AM12" s="479"/>
      <c r="AN12" s="479"/>
      <c r="AO12" s="479"/>
      <c r="AP12" s="479"/>
      <c r="AQ12" s="479"/>
      <c r="AR12" s="479"/>
      <c r="AS12" s="479"/>
      <c r="AT12" s="479"/>
      <c r="AU12" s="479"/>
      <c r="AV12" s="479"/>
      <c r="AW12" s="479"/>
      <c r="AX12" s="479"/>
      <c r="AY12" s="479"/>
      <c r="AZ12" s="479"/>
      <c r="BA12" s="479"/>
      <c r="BB12" s="479"/>
      <c r="BC12" s="479"/>
      <c r="BD12" s="479"/>
      <c r="BE12" s="479"/>
      <c r="BF12" s="479"/>
      <c r="BG12" s="479"/>
      <c r="BH12" s="479"/>
      <c r="BI12" s="479"/>
      <c r="BJ12" s="479"/>
      <c r="BK12" s="479"/>
      <c r="BL12" s="479"/>
      <c r="BM12" s="479"/>
      <c r="BN12" s="479"/>
      <c r="BO12" s="479"/>
      <c r="BP12" s="479"/>
      <c r="BQ12" s="479"/>
      <c r="BR12" s="479"/>
      <c r="BS12" s="479"/>
      <c r="BT12" s="479"/>
      <c r="BU12" s="479"/>
      <c r="BV12" s="479"/>
      <c r="BW12" s="479"/>
      <c r="BX12" s="479"/>
      <c r="BY12" s="479"/>
      <c r="BZ12" s="479"/>
      <c r="CA12" s="479"/>
      <c r="CB12" s="479"/>
      <c r="CC12" s="479"/>
      <c r="CD12" s="479"/>
      <c r="CE12" s="479"/>
      <c r="CF12" s="479"/>
      <c r="CG12" s="479"/>
      <c r="CH12" s="479"/>
      <c r="CI12" s="479"/>
      <c r="CJ12" s="479"/>
      <c r="CK12" s="479"/>
      <c r="CL12" s="479"/>
      <c r="CM12" s="479"/>
      <c r="CN12" s="479"/>
      <c r="CO12" s="479"/>
      <c r="CP12" s="479"/>
      <c r="CQ12" s="479"/>
      <c r="CR12" s="479"/>
      <c r="CS12" s="479"/>
      <c r="CT12" s="479"/>
      <c r="CU12" s="479"/>
      <c r="CV12" s="479"/>
      <c r="CW12" s="479"/>
      <c r="CX12" s="479"/>
      <c r="CY12" s="479"/>
      <c r="CZ12" s="479"/>
      <c r="DA12" s="479"/>
      <c r="DB12" s="479"/>
      <c r="DC12" s="479"/>
      <c r="DD12" s="479"/>
      <c r="DE12" s="479"/>
      <c r="DF12" s="479"/>
      <c r="DG12" s="479"/>
      <c r="DH12" s="479"/>
      <c r="DI12" s="479"/>
      <c r="DJ12" s="479"/>
      <c r="DK12" s="479"/>
      <c r="DL12" s="479"/>
      <c r="DM12" s="479"/>
      <c r="DN12" s="479"/>
      <c r="DO12" s="479"/>
      <c r="DP12" s="479"/>
      <c r="DQ12" s="479"/>
      <c r="DR12" s="479"/>
      <c r="DS12" s="479"/>
      <c r="DT12" s="479"/>
      <c r="DU12" s="479"/>
      <c r="DV12" s="479"/>
      <c r="DW12" s="479"/>
      <c r="DX12" s="479"/>
      <c r="DY12" s="479"/>
      <c r="DZ12" s="479"/>
      <c r="EA12" s="479"/>
      <c r="EB12" s="479"/>
      <c r="EC12" s="479"/>
      <c r="ED12" s="479"/>
      <c r="EE12" s="479"/>
      <c r="EF12" s="479"/>
      <c r="EG12" s="479"/>
      <c r="EH12" s="479"/>
      <c r="EI12" s="479"/>
      <c r="EJ12" s="479"/>
      <c r="EK12" s="479"/>
      <c r="EL12" s="479"/>
      <c r="EM12" s="479"/>
      <c r="EN12" s="479"/>
      <c r="EO12" s="479"/>
      <c r="EP12" s="479"/>
      <c r="EQ12" s="479"/>
      <c r="ER12" s="479"/>
      <c r="ES12" s="479"/>
      <c r="ET12" s="479"/>
      <c r="EU12" s="479"/>
      <c r="EV12" s="479"/>
      <c r="EW12" s="479"/>
      <c r="EX12" s="479"/>
      <c r="EY12" s="479"/>
      <c r="EZ12" s="479"/>
      <c r="FA12" s="479"/>
      <c r="FB12" s="479"/>
      <c r="FC12" s="479"/>
      <c r="FD12" s="479"/>
      <c r="FE12" s="479"/>
      <c r="FF12" s="479"/>
      <c r="FG12" s="479"/>
      <c r="FH12" s="479"/>
      <c r="FI12" s="479"/>
      <c r="FJ12" s="479"/>
      <c r="FK12" s="479"/>
      <c r="FL12" s="479"/>
      <c r="FM12" s="479"/>
      <c r="FN12" s="479"/>
      <c r="FO12" s="479"/>
      <c r="FP12" s="479"/>
      <c r="FQ12" s="479"/>
      <c r="FR12" s="479"/>
      <c r="FS12" s="479"/>
      <c r="FT12" s="479"/>
      <c r="FU12" s="479"/>
      <c r="FV12" s="479"/>
      <c r="FW12" s="479"/>
      <c r="FX12" s="479"/>
      <c r="FY12" s="479"/>
      <c r="FZ12" s="479"/>
      <c r="GA12" s="479"/>
      <c r="GB12" s="479"/>
      <c r="GC12" s="479"/>
      <c r="GD12" s="479"/>
      <c r="GE12" s="479"/>
      <c r="GF12" s="479"/>
      <c r="GG12" s="479"/>
      <c r="GH12" s="479"/>
      <c r="GI12" s="479"/>
      <c r="GJ12" s="479"/>
      <c r="GK12" s="479"/>
      <c r="GL12" s="479"/>
      <c r="GM12" s="479"/>
      <c r="GN12" s="479"/>
      <c r="GO12" s="479"/>
      <c r="GP12" s="479"/>
      <c r="GQ12" s="479"/>
      <c r="GR12" s="479"/>
      <c r="GS12" s="479"/>
      <c r="GT12" s="479"/>
      <c r="GU12" s="479"/>
      <c r="GV12" s="479"/>
      <c r="GW12" s="479"/>
      <c r="GX12" s="479"/>
      <c r="GY12" s="479"/>
      <c r="GZ12" s="479"/>
      <c r="HA12" s="479"/>
      <c r="HB12" s="479"/>
      <c r="HC12" s="479"/>
      <c r="HD12" s="479"/>
      <c r="HE12" s="479"/>
      <c r="HF12" s="479"/>
      <c r="HG12" s="479"/>
      <c r="HH12" s="479"/>
      <c r="HI12" s="479"/>
      <c r="HJ12" s="479"/>
      <c r="HK12" s="479"/>
      <c r="HL12" s="479"/>
      <c r="HM12" s="479"/>
      <c r="HN12" s="479"/>
      <c r="HO12" s="479"/>
      <c r="HP12" s="479"/>
      <c r="HQ12" s="479"/>
      <c r="HR12" s="479"/>
      <c r="HS12" s="479"/>
      <c r="HT12" s="479"/>
      <c r="HU12" s="479"/>
      <c r="HV12" s="479"/>
      <c r="HW12" s="479"/>
      <c r="HX12" s="479"/>
      <c r="HY12" s="479"/>
      <c r="HZ12" s="479"/>
      <c r="IA12" s="479"/>
      <c r="IB12" s="479"/>
      <c r="IC12" s="479"/>
      <c r="ID12" s="479"/>
      <c r="IE12" s="479"/>
      <c r="IF12" s="479"/>
      <c r="IG12" s="479"/>
      <c r="IH12" s="479"/>
      <c r="II12" s="479"/>
      <c r="IJ12" s="479"/>
      <c r="IK12" s="479"/>
      <c r="IL12" s="479"/>
      <c r="IM12" s="479"/>
      <c r="IN12" s="479"/>
      <c r="IO12" s="479"/>
      <c r="IP12" s="479"/>
    </row>
    <row r="13" spans="1:250" x14ac:dyDescent="0.2">
      <c r="A13" s="278" t="s">
        <v>111</v>
      </c>
      <c r="B13" s="522"/>
      <c r="C13" s="478"/>
      <c r="D13" s="479"/>
      <c r="E13" s="99"/>
      <c r="F13" s="99"/>
      <c r="G13" s="99"/>
      <c r="H13" s="99"/>
      <c r="I13" s="99"/>
      <c r="J13" s="99"/>
      <c r="K13" s="479"/>
      <c r="L13" s="479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79"/>
      <c r="AM13" s="479"/>
      <c r="AN13" s="479"/>
      <c r="AO13" s="479"/>
      <c r="AP13" s="479"/>
      <c r="AQ13" s="479"/>
      <c r="AR13" s="479"/>
      <c r="AS13" s="479"/>
      <c r="AT13" s="479"/>
      <c r="AU13" s="479"/>
      <c r="AV13" s="479"/>
      <c r="AW13" s="479"/>
      <c r="AX13" s="479"/>
      <c r="AY13" s="479"/>
      <c r="AZ13" s="479"/>
      <c r="BA13" s="479"/>
      <c r="BB13" s="479"/>
      <c r="BC13" s="479"/>
      <c r="BD13" s="479"/>
      <c r="BE13" s="479"/>
      <c r="BF13" s="479"/>
      <c r="BG13" s="479"/>
      <c r="BH13" s="479"/>
      <c r="BI13" s="479"/>
      <c r="BJ13" s="479"/>
      <c r="BK13" s="479"/>
      <c r="BL13" s="479"/>
      <c r="BM13" s="479"/>
      <c r="BN13" s="479"/>
      <c r="BO13" s="479"/>
      <c r="BP13" s="479"/>
      <c r="BQ13" s="479"/>
      <c r="BR13" s="479"/>
      <c r="BS13" s="479"/>
      <c r="BT13" s="479"/>
      <c r="BU13" s="479"/>
      <c r="BV13" s="479"/>
      <c r="BW13" s="479"/>
      <c r="BX13" s="479"/>
      <c r="BY13" s="479"/>
      <c r="BZ13" s="479"/>
      <c r="CA13" s="479"/>
      <c r="CB13" s="479"/>
      <c r="CC13" s="479"/>
      <c r="CD13" s="479"/>
      <c r="CE13" s="479"/>
      <c r="CF13" s="479"/>
      <c r="CG13" s="479"/>
      <c r="CH13" s="479"/>
      <c r="CI13" s="479"/>
      <c r="CJ13" s="479"/>
      <c r="CK13" s="479"/>
      <c r="CL13" s="479"/>
      <c r="CM13" s="479"/>
      <c r="CN13" s="479"/>
      <c r="CO13" s="479"/>
      <c r="CP13" s="479"/>
      <c r="CQ13" s="479"/>
      <c r="CR13" s="479"/>
      <c r="CS13" s="479"/>
      <c r="CT13" s="479"/>
      <c r="CU13" s="479"/>
      <c r="CV13" s="479"/>
      <c r="CW13" s="479"/>
      <c r="CX13" s="479"/>
      <c r="CY13" s="479"/>
      <c r="CZ13" s="479"/>
      <c r="DA13" s="479"/>
      <c r="DB13" s="479"/>
      <c r="DC13" s="479"/>
      <c r="DD13" s="479"/>
      <c r="DE13" s="479"/>
      <c r="DF13" s="479"/>
      <c r="DG13" s="479"/>
      <c r="DH13" s="479"/>
      <c r="DI13" s="479"/>
      <c r="DJ13" s="479"/>
      <c r="DK13" s="479"/>
      <c r="DL13" s="479"/>
      <c r="DM13" s="479"/>
      <c r="DN13" s="479"/>
      <c r="DO13" s="479"/>
      <c r="DP13" s="479"/>
      <c r="DQ13" s="479"/>
      <c r="DR13" s="479"/>
      <c r="DS13" s="479"/>
      <c r="DT13" s="479"/>
      <c r="DU13" s="479"/>
      <c r="DV13" s="479"/>
      <c r="DW13" s="479"/>
      <c r="DX13" s="479"/>
      <c r="DY13" s="479"/>
      <c r="DZ13" s="479"/>
      <c r="EA13" s="479"/>
      <c r="EB13" s="479"/>
      <c r="EC13" s="479"/>
      <c r="ED13" s="479"/>
      <c r="EE13" s="479"/>
      <c r="EF13" s="479"/>
      <c r="EG13" s="479"/>
      <c r="EH13" s="479"/>
      <c r="EI13" s="479"/>
      <c r="EJ13" s="479"/>
      <c r="EK13" s="479"/>
      <c r="EL13" s="479"/>
      <c r="EM13" s="479"/>
      <c r="EN13" s="479"/>
      <c r="EO13" s="479"/>
      <c r="EP13" s="479"/>
      <c r="EQ13" s="479"/>
      <c r="ER13" s="479"/>
      <c r="ES13" s="479"/>
      <c r="ET13" s="479"/>
      <c r="EU13" s="479"/>
      <c r="EV13" s="479"/>
      <c r="EW13" s="479"/>
      <c r="EX13" s="479"/>
      <c r="EY13" s="479"/>
      <c r="EZ13" s="479"/>
      <c r="FA13" s="479"/>
      <c r="FB13" s="479"/>
      <c r="FC13" s="479"/>
      <c r="FD13" s="479"/>
      <c r="FE13" s="479"/>
      <c r="FF13" s="479"/>
      <c r="FG13" s="479"/>
      <c r="FH13" s="479"/>
      <c r="FI13" s="479"/>
      <c r="FJ13" s="479"/>
      <c r="FK13" s="479"/>
      <c r="FL13" s="479"/>
      <c r="FM13" s="479"/>
      <c r="FN13" s="479"/>
      <c r="FO13" s="479"/>
      <c r="FP13" s="479"/>
      <c r="FQ13" s="479"/>
      <c r="FR13" s="479"/>
      <c r="FS13" s="479"/>
      <c r="FT13" s="479"/>
      <c r="FU13" s="479"/>
      <c r="FV13" s="479"/>
      <c r="FW13" s="479"/>
      <c r="FX13" s="479"/>
      <c r="FY13" s="479"/>
      <c r="FZ13" s="479"/>
      <c r="GA13" s="479"/>
      <c r="GB13" s="479"/>
      <c r="GC13" s="479"/>
      <c r="GD13" s="479"/>
      <c r="GE13" s="479"/>
      <c r="GF13" s="479"/>
      <c r="GG13" s="479"/>
      <c r="GH13" s="479"/>
      <c r="GI13" s="479"/>
      <c r="GJ13" s="479"/>
      <c r="GK13" s="479"/>
      <c r="GL13" s="479"/>
      <c r="GM13" s="479"/>
      <c r="GN13" s="479"/>
      <c r="GO13" s="479"/>
      <c r="GP13" s="479"/>
      <c r="GQ13" s="479"/>
      <c r="GR13" s="479"/>
      <c r="GS13" s="479"/>
      <c r="GT13" s="479"/>
      <c r="GU13" s="479"/>
      <c r="GV13" s="479"/>
      <c r="GW13" s="479"/>
      <c r="GX13" s="479"/>
      <c r="GY13" s="479"/>
      <c r="GZ13" s="479"/>
      <c r="HA13" s="479"/>
      <c r="HB13" s="479"/>
      <c r="HC13" s="479"/>
      <c r="HD13" s="479"/>
      <c r="HE13" s="479"/>
      <c r="HF13" s="479"/>
      <c r="HG13" s="479"/>
      <c r="HH13" s="479"/>
      <c r="HI13" s="479"/>
      <c r="HJ13" s="479"/>
      <c r="HK13" s="479"/>
      <c r="HL13" s="479"/>
      <c r="HM13" s="479"/>
      <c r="HN13" s="479"/>
      <c r="HO13" s="479"/>
      <c r="HP13" s="479"/>
      <c r="HQ13" s="479"/>
      <c r="HR13" s="479"/>
      <c r="HS13" s="479"/>
      <c r="HT13" s="479"/>
      <c r="HU13" s="479"/>
      <c r="HV13" s="479"/>
      <c r="HW13" s="479"/>
      <c r="HX13" s="479"/>
      <c r="HY13" s="479"/>
      <c r="HZ13" s="479"/>
      <c r="IA13" s="479"/>
      <c r="IB13" s="479"/>
      <c r="IC13" s="479"/>
      <c r="ID13" s="479"/>
      <c r="IE13" s="479"/>
      <c r="IF13" s="479"/>
      <c r="IG13" s="479"/>
      <c r="IH13" s="479"/>
      <c r="II13" s="479"/>
      <c r="IJ13" s="479"/>
      <c r="IK13" s="479"/>
      <c r="IL13" s="479"/>
      <c r="IM13" s="479"/>
      <c r="IN13" s="479"/>
      <c r="IO13" s="479"/>
      <c r="IP13" s="479"/>
    </row>
    <row r="14" spans="1:250" x14ac:dyDescent="0.2">
      <c r="A14" s="278" t="s">
        <v>111</v>
      </c>
      <c r="B14" s="522"/>
      <c r="C14" s="478"/>
      <c r="D14" s="479"/>
      <c r="E14" s="99"/>
      <c r="F14" s="99"/>
      <c r="G14" s="99"/>
      <c r="H14" s="99"/>
      <c r="I14" s="99"/>
      <c r="J14" s="99"/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  <c r="X14" s="479"/>
      <c r="Y14" s="479"/>
      <c r="Z14" s="479"/>
      <c r="AA14" s="479"/>
      <c r="AB14" s="479"/>
      <c r="AC14" s="479"/>
      <c r="AD14" s="479"/>
      <c r="AE14" s="479"/>
      <c r="AF14" s="479"/>
      <c r="AG14" s="479"/>
      <c r="AH14" s="479"/>
      <c r="AI14" s="479"/>
      <c r="AJ14" s="479"/>
      <c r="AK14" s="479"/>
      <c r="AL14" s="479"/>
      <c r="AM14" s="479"/>
      <c r="AN14" s="479"/>
      <c r="AO14" s="479"/>
      <c r="AP14" s="479"/>
      <c r="AQ14" s="479"/>
      <c r="AR14" s="479"/>
      <c r="AS14" s="479"/>
      <c r="AT14" s="479"/>
      <c r="AU14" s="479"/>
      <c r="AV14" s="479"/>
      <c r="AW14" s="479"/>
      <c r="AX14" s="479"/>
      <c r="AY14" s="479"/>
      <c r="AZ14" s="479"/>
      <c r="BA14" s="479"/>
      <c r="BB14" s="479"/>
      <c r="BC14" s="479"/>
      <c r="BD14" s="479"/>
      <c r="BE14" s="479"/>
      <c r="BF14" s="479"/>
      <c r="BG14" s="479"/>
      <c r="BH14" s="479"/>
      <c r="BI14" s="479"/>
      <c r="BJ14" s="479"/>
      <c r="BK14" s="479"/>
      <c r="BL14" s="479"/>
      <c r="BM14" s="479"/>
      <c r="BN14" s="479"/>
      <c r="BO14" s="479"/>
      <c r="BP14" s="479"/>
      <c r="BQ14" s="479"/>
      <c r="BR14" s="479"/>
      <c r="BS14" s="479"/>
      <c r="BT14" s="479"/>
      <c r="BU14" s="479"/>
      <c r="BV14" s="479"/>
      <c r="BW14" s="479"/>
      <c r="BX14" s="479"/>
      <c r="BY14" s="479"/>
      <c r="BZ14" s="479"/>
      <c r="CA14" s="479"/>
      <c r="CB14" s="479"/>
      <c r="CC14" s="479"/>
      <c r="CD14" s="479"/>
      <c r="CE14" s="479"/>
      <c r="CF14" s="479"/>
      <c r="CG14" s="479"/>
      <c r="CH14" s="479"/>
      <c r="CI14" s="479"/>
      <c r="CJ14" s="479"/>
      <c r="CK14" s="479"/>
      <c r="CL14" s="479"/>
      <c r="CM14" s="479"/>
      <c r="CN14" s="479"/>
      <c r="CO14" s="479"/>
      <c r="CP14" s="479"/>
      <c r="CQ14" s="479"/>
      <c r="CR14" s="479"/>
      <c r="CS14" s="479"/>
      <c r="CT14" s="479"/>
      <c r="CU14" s="479"/>
      <c r="CV14" s="479"/>
      <c r="CW14" s="479"/>
      <c r="CX14" s="479"/>
      <c r="CY14" s="479"/>
      <c r="CZ14" s="479"/>
      <c r="DA14" s="479"/>
      <c r="DB14" s="479"/>
      <c r="DC14" s="479"/>
      <c r="DD14" s="479"/>
      <c r="DE14" s="479"/>
      <c r="DF14" s="479"/>
      <c r="DG14" s="479"/>
      <c r="DH14" s="479"/>
      <c r="DI14" s="479"/>
      <c r="DJ14" s="479"/>
      <c r="DK14" s="479"/>
      <c r="DL14" s="479"/>
      <c r="DM14" s="479"/>
      <c r="DN14" s="479"/>
      <c r="DO14" s="479"/>
      <c r="DP14" s="479"/>
      <c r="DQ14" s="479"/>
      <c r="DR14" s="479"/>
      <c r="DS14" s="479"/>
      <c r="DT14" s="479"/>
      <c r="DU14" s="479"/>
      <c r="DV14" s="479"/>
      <c r="DW14" s="479"/>
      <c r="DX14" s="479"/>
      <c r="DY14" s="479"/>
      <c r="DZ14" s="479"/>
      <c r="EA14" s="479"/>
      <c r="EB14" s="479"/>
      <c r="EC14" s="479"/>
      <c r="ED14" s="479"/>
      <c r="EE14" s="479"/>
      <c r="EF14" s="479"/>
      <c r="EG14" s="479"/>
      <c r="EH14" s="479"/>
      <c r="EI14" s="479"/>
      <c r="EJ14" s="479"/>
      <c r="EK14" s="479"/>
      <c r="EL14" s="479"/>
      <c r="EM14" s="479"/>
      <c r="EN14" s="479"/>
      <c r="EO14" s="479"/>
      <c r="EP14" s="479"/>
      <c r="EQ14" s="479"/>
      <c r="ER14" s="479"/>
      <c r="ES14" s="479"/>
      <c r="ET14" s="479"/>
      <c r="EU14" s="479"/>
      <c r="EV14" s="479"/>
      <c r="EW14" s="479"/>
      <c r="EX14" s="479"/>
      <c r="EY14" s="479"/>
      <c r="EZ14" s="479"/>
      <c r="FA14" s="479"/>
      <c r="FB14" s="479"/>
      <c r="FC14" s="479"/>
      <c r="FD14" s="479"/>
      <c r="FE14" s="479"/>
      <c r="FF14" s="479"/>
      <c r="FG14" s="479"/>
      <c r="FH14" s="479"/>
      <c r="FI14" s="479"/>
      <c r="FJ14" s="479"/>
      <c r="FK14" s="479"/>
      <c r="FL14" s="479"/>
      <c r="FM14" s="479"/>
      <c r="FN14" s="479"/>
      <c r="FO14" s="479"/>
      <c r="FP14" s="479"/>
      <c r="FQ14" s="479"/>
      <c r="FR14" s="479"/>
      <c r="FS14" s="479"/>
      <c r="FT14" s="479"/>
      <c r="FU14" s="479"/>
      <c r="FV14" s="479"/>
      <c r="FW14" s="479"/>
      <c r="FX14" s="479"/>
      <c r="FY14" s="479"/>
      <c r="FZ14" s="479"/>
      <c r="GA14" s="479"/>
      <c r="GB14" s="479"/>
      <c r="GC14" s="479"/>
      <c r="GD14" s="479"/>
      <c r="GE14" s="479"/>
      <c r="GF14" s="479"/>
      <c r="GG14" s="479"/>
      <c r="GH14" s="479"/>
      <c r="GI14" s="479"/>
      <c r="GJ14" s="479"/>
      <c r="GK14" s="479"/>
      <c r="GL14" s="479"/>
      <c r="GM14" s="479"/>
      <c r="GN14" s="479"/>
      <c r="GO14" s="479"/>
      <c r="GP14" s="479"/>
      <c r="GQ14" s="479"/>
      <c r="GR14" s="479"/>
      <c r="GS14" s="479"/>
      <c r="GT14" s="479"/>
      <c r="GU14" s="479"/>
      <c r="GV14" s="479"/>
      <c r="GW14" s="479"/>
      <c r="GX14" s="479"/>
      <c r="GY14" s="479"/>
      <c r="GZ14" s="479"/>
      <c r="HA14" s="479"/>
      <c r="HB14" s="479"/>
      <c r="HC14" s="479"/>
      <c r="HD14" s="479"/>
      <c r="HE14" s="479"/>
      <c r="HF14" s="479"/>
      <c r="HG14" s="479"/>
      <c r="HH14" s="479"/>
      <c r="HI14" s="479"/>
      <c r="HJ14" s="479"/>
      <c r="HK14" s="479"/>
      <c r="HL14" s="479"/>
      <c r="HM14" s="479"/>
      <c r="HN14" s="479"/>
      <c r="HO14" s="479"/>
      <c r="HP14" s="479"/>
      <c r="HQ14" s="479"/>
      <c r="HR14" s="479"/>
      <c r="HS14" s="479"/>
      <c r="HT14" s="479"/>
      <c r="HU14" s="479"/>
      <c r="HV14" s="479"/>
      <c r="HW14" s="479"/>
      <c r="HX14" s="479"/>
      <c r="HY14" s="479"/>
      <c r="HZ14" s="479"/>
      <c r="IA14" s="479"/>
      <c r="IB14" s="479"/>
      <c r="IC14" s="479"/>
      <c r="ID14" s="479"/>
      <c r="IE14" s="479"/>
      <c r="IF14" s="479"/>
      <c r="IG14" s="479"/>
      <c r="IH14" s="479"/>
      <c r="II14" s="479"/>
      <c r="IJ14" s="479"/>
      <c r="IK14" s="479"/>
      <c r="IL14" s="479"/>
      <c r="IM14" s="479"/>
      <c r="IN14" s="479"/>
      <c r="IO14" s="479"/>
      <c r="IP14" s="479"/>
    </row>
    <row r="15" spans="1:250" x14ac:dyDescent="0.2">
      <c r="A15" s="278" t="s">
        <v>111</v>
      </c>
      <c r="B15" s="522"/>
      <c r="C15" s="478"/>
      <c r="D15" s="479"/>
      <c r="E15" s="99"/>
      <c r="F15" s="99"/>
      <c r="G15" s="99"/>
      <c r="H15" s="99"/>
      <c r="I15" s="99"/>
      <c r="J15" s="9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79"/>
      <c r="AI15" s="479"/>
      <c r="AJ15" s="479"/>
      <c r="AK15" s="479"/>
      <c r="AL15" s="479"/>
      <c r="AM15" s="479"/>
      <c r="AN15" s="479"/>
      <c r="AO15" s="479"/>
      <c r="AP15" s="479"/>
      <c r="AQ15" s="479"/>
      <c r="AR15" s="479"/>
      <c r="AS15" s="479"/>
      <c r="AT15" s="479"/>
      <c r="AU15" s="479"/>
      <c r="AV15" s="479"/>
      <c r="AW15" s="479"/>
      <c r="AX15" s="479"/>
      <c r="AY15" s="479"/>
      <c r="AZ15" s="479"/>
      <c r="BA15" s="479"/>
      <c r="BB15" s="479"/>
      <c r="BC15" s="479"/>
      <c r="BD15" s="479"/>
      <c r="BE15" s="479"/>
      <c r="BF15" s="479"/>
      <c r="BG15" s="479"/>
      <c r="BH15" s="479"/>
      <c r="BI15" s="479"/>
      <c r="BJ15" s="479"/>
      <c r="BK15" s="479"/>
      <c r="BL15" s="479"/>
      <c r="BM15" s="479"/>
      <c r="BN15" s="479"/>
      <c r="BO15" s="479"/>
      <c r="BP15" s="479"/>
      <c r="BQ15" s="479"/>
      <c r="BR15" s="479"/>
      <c r="BS15" s="479"/>
      <c r="BT15" s="479"/>
      <c r="BU15" s="479"/>
      <c r="BV15" s="479"/>
      <c r="BW15" s="479"/>
      <c r="BX15" s="479"/>
      <c r="BY15" s="479"/>
      <c r="BZ15" s="479"/>
      <c r="CA15" s="479"/>
      <c r="CB15" s="479"/>
      <c r="CC15" s="479"/>
      <c r="CD15" s="479"/>
      <c r="CE15" s="479"/>
      <c r="CF15" s="479"/>
      <c r="CG15" s="479"/>
      <c r="CH15" s="479"/>
      <c r="CI15" s="479"/>
      <c r="CJ15" s="479"/>
      <c r="CK15" s="479"/>
      <c r="CL15" s="479"/>
      <c r="CM15" s="479"/>
      <c r="CN15" s="479"/>
      <c r="CO15" s="479"/>
      <c r="CP15" s="479"/>
      <c r="CQ15" s="479"/>
      <c r="CR15" s="479"/>
      <c r="CS15" s="479"/>
      <c r="CT15" s="479"/>
      <c r="CU15" s="479"/>
      <c r="CV15" s="479"/>
      <c r="CW15" s="479"/>
      <c r="CX15" s="479"/>
      <c r="CY15" s="479"/>
      <c r="CZ15" s="479"/>
      <c r="DA15" s="479"/>
      <c r="DB15" s="479"/>
      <c r="DC15" s="479"/>
      <c r="DD15" s="479"/>
      <c r="DE15" s="479"/>
      <c r="DF15" s="479"/>
      <c r="DG15" s="479"/>
      <c r="DH15" s="479"/>
      <c r="DI15" s="479"/>
      <c r="DJ15" s="479"/>
      <c r="DK15" s="479"/>
      <c r="DL15" s="479"/>
      <c r="DM15" s="479"/>
      <c r="DN15" s="479"/>
      <c r="DO15" s="479"/>
      <c r="DP15" s="479"/>
      <c r="DQ15" s="479"/>
      <c r="DR15" s="479"/>
      <c r="DS15" s="479"/>
      <c r="DT15" s="479"/>
      <c r="DU15" s="479"/>
      <c r="DV15" s="479"/>
      <c r="DW15" s="479"/>
      <c r="DX15" s="479"/>
      <c r="DY15" s="479"/>
      <c r="DZ15" s="479"/>
      <c r="EA15" s="479"/>
      <c r="EB15" s="479"/>
      <c r="EC15" s="479"/>
      <c r="ED15" s="479"/>
      <c r="EE15" s="479"/>
      <c r="EF15" s="479"/>
      <c r="EG15" s="479"/>
      <c r="EH15" s="479"/>
      <c r="EI15" s="479"/>
      <c r="EJ15" s="479"/>
      <c r="EK15" s="479"/>
      <c r="EL15" s="479"/>
      <c r="EM15" s="479"/>
      <c r="EN15" s="479"/>
      <c r="EO15" s="479"/>
      <c r="EP15" s="479"/>
      <c r="EQ15" s="479"/>
      <c r="ER15" s="479"/>
      <c r="ES15" s="479"/>
      <c r="ET15" s="479"/>
      <c r="EU15" s="479"/>
      <c r="EV15" s="479"/>
      <c r="EW15" s="479"/>
      <c r="EX15" s="479"/>
      <c r="EY15" s="479"/>
      <c r="EZ15" s="479"/>
      <c r="FA15" s="479"/>
      <c r="FB15" s="479"/>
      <c r="FC15" s="479"/>
      <c r="FD15" s="479"/>
      <c r="FE15" s="479"/>
      <c r="FF15" s="479"/>
      <c r="FG15" s="479"/>
      <c r="FH15" s="479"/>
      <c r="FI15" s="479"/>
      <c r="FJ15" s="479"/>
      <c r="FK15" s="479"/>
      <c r="FL15" s="479"/>
      <c r="FM15" s="479"/>
      <c r="FN15" s="479"/>
      <c r="FO15" s="479"/>
      <c r="FP15" s="479"/>
      <c r="FQ15" s="479"/>
      <c r="FR15" s="479"/>
      <c r="FS15" s="479"/>
      <c r="FT15" s="479"/>
      <c r="FU15" s="479"/>
      <c r="FV15" s="479"/>
      <c r="FW15" s="479"/>
      <c r="FX15" s="479"/>
      <c r="FY15" s="479"/>
      <c r="FZ15" s="479"/>
      <c r="GA15" s="479"/>
      <c r="GB15" s="479"/>
      <c r="GC15" s="479"/>
      <c r="GD15" s="479"/>
      <c r="GE15" s="479"/>
      <c r="GF15" s="479"/>
      <c r="GG15" s="479"/>
      <c r="GH15" s="479"/>
      <c r="GI15" s="479"/>
      <c r="GJ15" s="479"/>
      <c r="GK15" s="479"/>
      <c r="GL15" s="479"/>
      <c r="GM15" s="479"/>
      <c r="GN15" s="479"/>
      <c r="GO15" s="479"/>
      <c r="GP15" s="479"/>
      <c r="GQ15" s="479"/>
      <c r="GR15" s="479"/>
      <c r="GS15" s="479"/>
      <c r="GT15" s="479"/>
      <c r="GU15" s="479"/>
      <c r="GV15" s="479"/>
      <c r="GW15" s="479"/>
      <c r="GX15" s="479"/>
      <c r="GY15" s="479"/>
      <c r="GZ15" s="479"/>
      <c r="HA15" s="479"/>
      <c r="HB15" s="479"/>
      <c r="HC15" s="479"/>
      <c r="HD15" s="479"/>
      <c r="HE15" s="479"/>
      <c r="HF15" s="479"/>
      <c r="HG15" s="479"/>
      <c r="HH15" s="479"/>
      <c r="HI15" s="479"/>
      <c r="HJ15" s="479"/>
      <c r="HK15" s="479"/>
      <c r="HL15" s="479"/>
      <c r="HM15" s="479"/>
      <c r="HN15" s="479"/>
      <c r="HO15" s="479"/>
      <c r="HP15" s="479"/>
      <c r="HQ15" s="479"/>
      <c r="HR15" s="479"/>
      <c r="HS15" s="479"/>
      <c r="HT15" s="479"/>
      <c r="HU15" s="479"/>
      <c r="HV15" s="479"/>
      <c r="HW15" s="479"/>
      <c r="HX15" s="479"/>
      <c r="HY15" s="479"/>
      <c r="HZ15" s="479"/>
      <c r="IA15" s="479"/>
      <c r="IB15" s="479"/>
      <c r="IC15" s="479"/>
      <c r="ID15" s="479"/>
      <c r="IE15" s="479"/>
      <c r="IF15" s="479"/>
      <c r="IG15" s="479"/>
      <c r="IH15" s="479"/>
      <c r="II15" s="479"/>
      <c r="IJ15" s="479"/>
      <c r="IK15" s="479"/>
      <c r="IL15" s="479"/>
      <c r="IM15" s="479"/>
      <c r="IN15" s="479"/>
      <c r="IO15" s="479"/>
      <c r="IP15" s="479"/>
    </row>
    <row r="16" spans="1:250" x14ac:dyDescent="0.2">
      <c r="A16" s="278" t="s">
        <v>111</v>
      </c>
      <c r="B16" s="522"/>
      <c r="C16" s="478"/>
      <c r="D16" s="479"/>
      <c r="E16" s="99"/>
      <c r="F16" s="99"/>
      <c r="G16" s="99"/>
      <c r="H16" s="99"/>
      <c r="I16" s="99"/>
      <c r="J16" s="9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  <c r="AB16" s="479"/>
      <c r="AC16" s="479"/>
      <c r="AD16" s="479"/>
      <c r="AE16" s="479"/>
      <c r="AF16" s="479"/>
      <c r="AG16" s="479"/>
      <c r="AH16" s="479"/>
      <c r="AI16" s="479"/>
      <c r="AJ16" s="479"/>
      <c r="AK16" s="479"/>
      <c r="AL16" s="479"/>
      <c r="AM16" s="479"/>
      <c r="AN16" s="479"/>
      <c r="AO16" s="479"/>
      <c r="AP16" s="479"/>
      <c r="AQ16" s="479"/>
      <c r="AR16" s="479"/>
      <c r="AS16" s="479"/>
      <c r="AT16" s="479"/>
      <c r="AU16" s="479"/>
      <c r="AV16" s="479"/>
      <c r="AW16" s="479"/>
      <c r="AX16" s="479"/>
      <c r="AY16" s="479"/>
      <c r="AZ16" s="479"/>
      <c r="BA16" s="479"/>
      <c r="BB16" s="479"/>
      <c r="BC16" s="479"/>
      <c r="BD16" s="479"/>
      <c r="BE16" s="479"/>
      <c r="BF16" s="479"/>
      <c r="BG16" s="479"/>
      <c r="BH16" s="479"/>
      <c r="BI16" s="479"/>
      <c r="BJ16" s="479"/>
      <c r="BK16" s="479"/>
      <c r="BL16" s="479"/>
      <c r="BM16" s="479"/>
      <c r="BN16" s="479"/>
      <c r="BO16" s="479"/>
      <c r="BP16" s="479"/>
      <c r="BQ16" s="479"/>
      <c r="BR16" s="479"/>
      <c r="BS16" s="479"/>
      <c r="BT16" s="479"/>
      <c r="BU16" s="479"/>
      <c r="BV16" s="479"/>
      <c r="BW16" s="479"/>
      <c r="BX16" s="479"/>
      <c r="BY16" s="479"/>
      <c r="BZ16" s="479"/>
      <c r="CA16" s="479"/>
      <c r="CB16" s="479"/>
      <c r="CC16" s="479"/>
      <c r="CD16" s="479"/>
      <c r="CE16" s="479"/>
      <c r="CF16" s="479"/>
      <c r="CG16" s="479"/>
      <c r="CH16" s="479"/>
      <c r="CI16" s="479"/>
      <c r="CJ16" s="479"/>
      <c r="CK16" s="479"/>
      <c r="CL16" s="479"/>
      <c r="CM16" s="479"/>
      <c r="CN16" s="479"/>
      <c r="CO16" s="479"/>
      <c r="CP16" s="479"/>
      <c r="CQ16" s="479"/>
      <c r="CR16" s="479"/>
      <c r="CS16" s="479"/>
      <c r="CT16" s="479"/>
      <c r="CU16" s="479"/>
      <c r="CV16" s="479"/>
      <c r="CW16" s="479"/>
      <c r="CX16" s="479"/>
      <c r="CY16" s="479"/>
      <c r="CZ16" s="479"/>
      <c r="DA16" s="479"/>
      <c r="DB16" s="479"/>
      <c r="DC16" s="479"/>
      <c r="DD16" s="479"/>
      <c r="DE16" s="479"/>
      <c r="DF16" s="479"/>
      <c r="DG16" s="479"/>
      <c r="DH16" s="479"/>
      <c r="DI16" s="479"/>
      <c r="DJ16" s="479"/>
      <c r="DK16" s="479"/>
      <c r="DL16" s="479"/>
      <c r="DM16" s="479"/>
      <c r="DN16" s="479"/>
      <c r="DO16" s="479"/>
      <c r="DP16" s="479"/>
      <c r="DQ16" s="479"/>
      <c r="DR16" s="479"/>
      <c r="DS16" s="479"/>
      <c r="DT16" s="479"/>
      <c r="DU16" s="479"/>
      <c r="DV16" s="479"/>
      <c r="DW16" s="479"/>
      <c r="DX16" s="479"/>
      <c r="DY16" s="479"/>
      <c r="DZ16" s="479"/>
      <c r="EA16" s="479"/>
      <c r="EB16" s="479"/>
      <c r="EC16" s="479"/>
      <c r="ED16" s="479"/>
      <c r="EE16" s="479"/>
      <c r="EF16" s="479"/>
      <c r="EG16" s="479"/>
      <c r="EH16" s="479"/>
      <c r="EI16" s="479"/>
      <c r="EJ16" s="479"/>
      <c r="EK16" s="479"/>
      <c r="EL16" s="479"/>
      <c r="EM16" s="479"/>
      <c r="EN16" s="479"/>
      <c r="EO16" s="479"/>
      <c r="EP16" s="479"/>
      <c r="EQ16" s="479"/>
      <c r="ER16" s="479"/>
      <c r="ES16" s="479"/>
      <c r="ET16" s="479"/>
      <c r="EU16" s="479"/>
      <c r="EV16" s="479"/>
      <c r="EW16" s="479"/>
      <c r="EX16" s="479"/>
      <c r="EY16" s="479"/>
      <c r="EZ16" s="479"/>
      <c r="FA16" s="479"/>
      <c r="FB16" s="479"/>
      <c r="FC16" s="479"/>
      <c r="FD16" s="479"/>
      <c r="FE16" s="479"/>
      <c r="FF16" s="479"/>
      <c r="FG16" s="479"/>
      <c r="FH16" s="479"/>
      <c r="FI16" s="479"/>
      <c r="FJ16" s="479"/>
      <c r="FK16" s="479"/>
      <c r="FL16" s="479"/>
      <c r="FM16" s="479"/>
      <c r="FN16" s="479"/>
      <c r="FO16" s="479"/>
      <c r="FP16" s="479"/>
      <c r="FQ16" s="479"/>
      <c r="FR16" s="479"/>
      <c r="FS16" s="479"/>
      <c r="FT16" s="479"/>
      <c r="FU16" s="479"/>
      <c r="FV16" s="479"/>
      <c r="FW16" s="479"/>
      <c r="FX16" s="479"/>
      <c r="FY16" s="479"/>
      <c r="FZ16" s="479"/>
      <c r="GA16" s="479"/>
      <c r="GB16" s="479"/>
      <c r="GC16" s="479"/>
      <c r="GD16" s="479"/>
      <c r="GE16" s="479"/>
      <c r="GF16" s="479"/>
      <c r="GG16" s="479"/>
      <c r="GH16" s="479"/>
      <c r="GI16" s="479"/>
      <c r="GJ16" s="479"/>
      <c r="GK16" s="479"/>
      <c r="GL16" s="479"/>
      <c r="GM16" s="479"/>
      <c r="GN16" s="479"/>
      <c r="GO16" s="479"/>
      <c r="GP16" s="479"/>
      <c r="GQ16" s="479"/>
      <c r="GR16" s="479"/>
      <c r="GS16" s="479"/>
      <c r="GT16" s="479"/>
      <c r="GU16" s="479"/>
      <c r="GV16" s="479"/>
      <c r="GW16" s="479"/>
      <c r="GX16" s="479"/>
      <c r="GY16" s="479"/>
      <c r="GZ16" s="479"/>
      <c r="HA16" s="479"/>
      <c r="HB16" s="479"/>
      <c r="HC16" s="479"/>
      <c r="HD16" s="479"/>
      <c r="HE16" s="479"/>
      <c r="HF16" s="479"/>
      <c r="HG16" s="479"/>
      <c r="HH16" s="479"/>
      <c r="HI16" s="479"/>
      <c r="HJ16" s="479"/>
      <c r="HK16" s="479"/>
      <c r="HL16" s="479"/>
      <c r="HM16" s="479"/>
      <c r="HN16" s="479"/>
      <c r="HO16" s="479"/>
      <c r="HP16" s="479"/>
      <c r="HQ16" s="479"/>
      <c r="HR16" s="479"/>
      <c r="HS16" s="479"/>
      <c r="HT16" s="479"/>
      <c r="HU16" s="479"/>
      <c r="HV16" s="479"/>
      <c r="HW16" s="479"/>
      <c r="HX16" s="479"/>
      <c r="HY16" s="479"/>
      <c r="HZ16" s="479"/>
      <c r="IA16" s="479"/>
      <c r="IB16" s="479"/>
      <c r="IC16" s="479"/>
      <c r="ID16" s="479"/>
      <c r="IE16" s="479"/>
      <c r="IF16" s="479"/>
      <c r="IG16" s="479"/>
      <c r="IH16" s="479"/>
      <c r="II16" s="479"/>
      <c r="IJ16" s="479"/>
      <c r="IK16" s="479"/>
      <c r="IL16" s="479"/>
      <c r="IM16" s="479"/>
      <c r="IN16" s="479"/>
      <c r="IO16" s="479"/>
      <c r="IP16" s="479"/>
    </row>
    <row r="17" spans="1:250" x14ac:dyDescent="0.2">
      <c r="A17" s="278" t="s">
        <v>111</v>
      </c>
      <c r="B17" s="522"/>
      <c r="C17" s="478"/>
      <c r="D17" s="479"/>
      <c r="E17" s="99"/>
      <c r="F17" s="99"/>
      <c r="G17" s="99"/>
      <c r="H17" s="99"/>
      <c r="I17" s="99"/>
      <c r="J17" s="9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79"/>
      <c r="AA17" s="479"/>
      <c r="AB17" s="479"/>
      <c r="AC17" s="479"/>
      <c r="AD17" s="479"/>
      <c r="AE17" s="479"/>
      <c r="AF17" s="479"/>
      <c r="AG17" s="479"/>
      <c r="AH17" s="479"/>
      <c r="AI17" s="479"/>
      <c r="AJ17" s="479"/>
      <c r="AK17" s="479"/>
      <c r="AL17" s="479"/>
      <c r="AM17" s="479"/>
      <c r="AN17" s="479"/>
      <c r="AO17" s="479"/>
      <c r="AP17" s="479"/>
      <c r="AQ17" s="479"/>
      <c r="AR17" s="479"/>
      <c r="AS17" s="479"/>
      <c r="AT17" s="479"/>
      <c r="AU17" s="479"/>
      <c r="AV17" s="479"/>
      <c r="AW17" s="479"/>
      <c r="AX17" s="479"/>
      <c r="AY17" s="479"/>
      <c r="AZ17" s="479"/>
      <c r="BA17" s="479"/>
      <c r="BB17" s="479"/>
      <c r="BC17" s="479"/>
      <c r="BD17" s="479"/>
      <c r="BE17" s="479"/>
      <c r="BF17" s="479"/>
      <c r="BG17" s="479"/>
      <c r="BH17" s="479"/>
      <c r="BI17" s="479"/>
      <c r="BJ17" s="479"/>
      <c r="BK17" s="479"/>
      <c r="BL17" s="479"/>
      <c r="BM17" s="479"/>
      <c r="BN17" s="479"/>
      <c r="BO17" s="479"/>
      <c r="BP17" s="479"/>
      <c r="BQ17" s="479"/>
      <c r="BR17" s="479"/>
      <c r="BS17" s="479"/>
      <c r="BT17" s="479"/>
      <c r="BU17" s="479"/>
      <c r="BV17" s="479"/>
      <c r="BW17" s="479"/>
      <c r="BX17" s="479"/>
      <c r="BY17" s="479"/>
      <c r="BZ17" s="479"/>
      <c r="CA17" s="479"/>
      <c r="CB17" s="479"/>
      <c r="CC17" s="479"/>
      <c r="CD17" s="479"/>
      <c r="CE17" s="479"/>
      <c r="CF17" s="479"/>
      <c r="CG17" s="479"/>
      <c r="CH17" s="479"/>
      <c r="CI17" s="479"/>
      <c r="CJ17" s="479"/>
      <c r="CK17" s="479"/>
      <c r="CL17" s="479"/>
      <c r="CM17" s="479"/>
      <c r="CN17" s="479"/>
      <c r="CO17" s="479"/>
      <c r="CP17" s="479"/>
      <c r="CQ17" s="479"/>
      <c r="CR17" s="479"/>
      <c r="CS17" s="479"/>
      <c r="CT17" s="479"/>
      <c r="CU17" s="479"/>
      <c r="CV17" s="479"/>
      <c r="CW17" s="479"/>
      <c r="CX17" s="479"/>
      <c r="CY17" s="479"/>
      <c r="CZ17" s="479"/>
      <c r="DA17" s="479"/>
      <c r="DB17" s="479"/>
      <c r="DC17" s="479"/>
      <c r="DD17" s="479"/>
      <c r="DE17" s="479"/>
      <c r="DF17" s="479"/>
      <c r="DG17" s="479"/>
      <c r="DH17" s="479"/>
      <c r="DI17" s="479"/>
      <c r="DJ17" s="479"/>
      <c r="DK17" s="479"/>
      <c r="DL17" s="479"/>
      <c r="DM17" s="479"/>
      <c r="DN17" s="479"/>
      <c r="DO17" s="479"/>
      <c r="DP17" s="479"/>
      <c r="DQ17" s="479"/>
      <c r="DR17" s="479"/>
      <c r="DS17" s="479"/>
      <c r="DT17" s="479"/>
      <c r="DU17" s="479"/>
      <c r="DV17" s="479"/>
      <c r="DW17" s="479"/>
      <c r="DX17" s="479"/>
      <c r="DY17" s="479"/>
      <c r="DZ17" s="479"/>
      <c r="EA17" s="479"/>
      <c r="EB17" s="479"/>
      <c r="EC17" s="479"/>
      <c r="ED17" s="479"/>
      <c r="EE17" s="479"/>
      <c r="EF17" s="479"/>
      <c r="EG17" s="479"/>
      <c r="EH17" s="479"/>
      <c r="EI17" s="479"/>
      <c r="EJ17" s="479"/>
      <c r="EK17" s="479"/>
      <c r="EL17" s="479"/>
      <c r="EM17" s="479"/>
      <c r="EN17" s="479"/>
      <c r="EO17" s="479"/>
      <c r="EP17" s="479"/>
      <c r="EQ17" s="479"/>
      <c r="ER17" s="479"/>
      <c r="ES17" s="479"/>
      <c r="ET17" s="479"/>
      <c r="EU17" s="479"/>
      <c r="EV17" s="479"/>
      <c r="EW17" s="479"/>
      <c r="EX17" s="479"/>
      <c r="EY17" s="479"/>
      <c r="EZ17" s="479"/>
      <c r="FA17" s="479"/>
      <c r="FB17" s="479"/>
      <c r="FC17" s="479"/>
      <c r="FD17" s="479"/>
      <c r="FE17" s="479"/>
      <c r="FF17" s="479"/>
      <c r="FG17" s="479"/>
      <c r="FH17" s="479"/>
      <c r="FI17" s="479"/>
      <c r="FJ17" s="479"/>
      <c r="FK17" s="479"/>
      <c r="FL17" s="479"/>
      <c r="FM17" s="479"/>
      <c r="FN17" s="479"/>
      <c r="FO17" s="479"/>
      <c r="FP17" s="479"/>
      <c r="FQ17" s="479"/>
      <c r="FR17" s="479"/>
      <c r="FS17" s="479"/>
      <c r="FT17" s="479"/>
      <c r="FU17" s="479"/>
      <c r="FV17" s="479"/>
      <c r="FW17" s="479"/>
      <c r="FX17" s="479"/>
      <c r="FY17" s="479"/>
      <c r="FZ17" s="479"/>
      <c r="GA17" s="479"/>
      <c r="GB17" s="479"/>
      <c r="GC17" s="479"/>
      <c r="GD17" s="479"/>
      <c r="GE17" s="479"/>
      <c r="GF17" s="479"/>
      <c r="GG17" s="479"/>
      <c r="GH17" s="479"/>
      <c r="GI17" s="479"/>
      <c r="GJ17" s="479"/>
      <c r="GK17" s="479"/>
      <c r="GL17" s="479"/>
      <c r="GM17" s="479"/>
      <c r="GN17" s="479"/>
      <c r="GO17" s="479"/>
      <c r="GP17" s="479"/>
      <c r="GQ17" s="479"/>
      <c r="GR17" s="479"/>
      <c r="GS17" s="479"/>
      <c r="GT17" s="479"/>
      <c r="GU17" s="479"/>
      <c r="GV17" s="479"/>
      <c r="GW17" s="479"/>
      <c r="GX17" s="479"/>
      <c r="GY17" s="479"/>
      <c r="GZ17" s="479"/>
      <c r="HA17" s="479"/>
      <c r="HB17" s="479"/>
      <c r="HC17" s="479"/>
      <c r="HD17" s="479"/>
      <c r="HE17" s="479"/>
      <c r="HF17" s="479"/>
      <c r="HG17" s="479"/>
      <c r="HH17" s="479"/>
      <c r="HI17" s="479"/>
      <c r="HJ17" s="479"/>
      <c r="HK17" s="479"/>
      <c r="HL17" s="479"/>
      <c r="HM17" s="479"/>
      <c r="HN17" s="479"/>
      <c r="HO17" s="479"/>
      <c r="HP17" s="479"/>
      <c r="HQ17" s="479"/>
      <c r="HR17" s="479"/>
      <c r="HS17" s="479"/>
      <c r="HT17" s="479"/>
      <c r="HU17" s="479"/>
      <c r="HV17" s="479"/>
      <c r="HW17" s="479"/>
      <c r="HX17" s="479"/>
      <c r="HY17" s="479"/>
      <c r="HZ17" s="479"/>
      <c r="IA17" s="479"/>
      <c r="IB17" s="479"/>
      <c r="IC17" s="479"/>
      <c r="ID17" s="479"/>
      <c r="IE17" s="479"/>
      <c r="IF17" s="479"/>
      <c r="IG17" s="479"/>
      <c r="IH17" s="479"/>
      <c r="II17" s="479"/>
      <c r="IJ17" s="479"/>
      <c r="IK17" s="479"/>
      <c r="IL17" s="479"/>
      <c r="IM17" s="479"/>
      <c r="IN17" s="479"/>
      <c r="IO17" s="479"/>
      <c r="IP17" s="479"/>
    </row>
    <row r="18" spans="1:250" x14ac:dyDescent="0.2">
      <c r="A18" s="278" t="s">
        <v>111</v>
      </c>
      <c r="B18" s="522"/>
      <c r="C18" s="478"/>
      <c r="D18" s="479"/>
      <c r="E18" s="99"/>
      <c r="F18" s="99"/>
      <c r="G18" s="99"/>
      <c r="H18" s="99"/>
      <c r="I18" s="99"/>
      <c r="J18" s="9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  <c r="Z18" s="479"/>
      <c r="AA18" s="479"/>
      <c r="AB18" s="479"/>
      <c r="AC18" s="479"/>
      <c r="AD18" s="479"/>
      <c r="AE18" s="479"/>
      <c r="AF18" s="479"/>
      <c r="AG18" s="479"/>
      <c r="AH18" s="479"/>
      <c r="AI18" s="479"/>
      <c r="AJ18" s="479"/>
      <c r="AK18" s="479"/>
      <c r="AL18" s="479"/>
      <c r="AM18" s="479"/>
      <c r="AN18" s="479"/>
      <c r="AO18" s="479"/>
      <c r="AP18" s="479"/>
      <c r="AQ18" s="479"/>
      <c r="AR18" s="479"/>
      <c r="AS18" s="479"/>
      <c r="AT18" s="479"/>
      <c r="AU18" s="479"/>
      <c r="AV18" s="479"/>
      <c r="AW18" s="479"/>
      <c r="AX18" s="479"/>
      <c r="AY18" s="479"/>
      <c r="AZ18" s="479"/>
      <c r="BA18" s="479"/>
      <c r="BB18" s="479"/>
      <c r="BC18" s="479"/>
      <c r="BD18" s="479"/>
      <c r="BE18" s="479"/>
      <c r="BF18" s="479"/>
      <c r="BG18" s="479"/>
      <c r="BH18" s="479"/>
      <c r="BI18" s="479"/>
      <c r="BJ18" s="479"/>
      <c r="BK18" s="479"/>
      <c r="BL18" s="479"/>
      <c r="BM18" s="479"/>
      <c r="BN18" s="479"/>
      <c r="BO18" s="479"/>
      <c r="BP18" s="479"/>
      <c r="BQ18" s="479"/>
      <c r="BR18" s="479"/>
      <c r="BS18" s="479"/>
      <c r="BT18" s="479"/>
      <c r="BU18" s="479"/>
      <c r="BV18" s="479"/>
      <c r="BW18" s="479"/>
      <c r="BX18" s="479"/>
      <c r="BY18" s="479"/>
      <c r="BZ18" s="479"/>
      <c r="CA18" s="479"/>
      <c r="CB18" s="479"/>
      <c r="CC18" s="479"/>
      <c r="CD18" s="479"/>
      <c r="CE18" s="479"/>
      <c r="CF18" s="479"/>
      <c r="CG18" s="479"/>
      <c r="CH18" s="479"/>
      <c r="CI18" s="479"/>
      <c r="CJ18" s="479"/>
      <c r="CK18" s="479"/>
      <c r="CL18" s="479"/>
      <c r="CM18" s="479"/>
      <c r="CN18" s="479"/>
      <c r="CO18" s="479"/>
      <c r="CP18" s="479"/>
      <c r="CQ18" s="479"/>
      <c r="CR18" s="479"/>
      <c r="CS18" s="479"/>
      <c r="CT18" s="479"/>
      <c r="CU18" s="479"/>
      <c r="CV18" s="479"/>
      <c r="CW18" s="479"/>
      <c r="CX18" s="479"/>
      <c r="CY18" s="479"/>
      <c r="CZ18" s="479"/>
      <c r="DA18" s="479"/>
      <c r="DB18" s="479"/>
      <c r="DC18" s="479"/>
      <c r="DD18" s="479"/>
      <c r="DE18" s="479"/>
      <c r="DF18" s="479"/>
      <c r="DG18" s="479"/>
      <c r="DH18" s="479"/>
      <c r="DI18" s="479"/>
      <c r="DJ18" s="479"/>
      <c r="DK18" s="479"/>
      <c r="DL18" s="479"/>
      <c r="DM18" s="479"/>
      <c r="DN18" s="479"/>
      <c r="DO18" s="479"/>
      <c r="DP18" s="479"/>
      <c r="DQ18" s="479"/>
      <c r="DR18" s="479"/>
      <c r="DS18" s="479"/>
      <c r="DT18" s="479"/>
      <c r="DU18" s="479"/>
      <c r="DV18" s="479"/>
      <c r="DW18" s="479"/>
      <c r="DX18" s="479"/>
      <c r="DY18" s="479"/>
      <c r="DZ18" s="479"/>
      <c r="EA18" s="479"/>
      <c r="EB18" s="479"/>
      <c r="EC18" s="479"/>
      <c r="ED18" s="479"/>
      <c r="EE18" s="479"/>
      <c r="EF18" s="479"/>
      <c r="EG18" s="479"/>
      <c r="EH18" s="479"/>
      <c r="EI18" s="479"/>
      <c r="EJ18" s="479"/>
      <c r="EK18" s="479"/>
      <c r="EL18" s="479"/>
      <c r="EM18" s="479"/>
      <c r="EN18" s="479"/>
      <c r="EO18" s="479"/>
      <c r="EP18" s="479"/>
      <c r="EQ18" s="479"/>
      <c r="ER18" s="479"/>
      <c r="ES18" s="479"/>
      <c r="ET18" s="479"/>
      <c r="EU18" s="479"/>
      <c r="EV18" s="479"/>
      <c r="EW18" s="479"/>
      <c r="EX18" s="479"/>
      <c r="EY18" s="479"/>
      <c r="EZ18" s="479"/>
      <c r="FA18" s="479"/>
      <c r="FB18" s="479"/>
      <c r="FC18" s="479"/>
      <c r="FD18" s="479"/>
      <c r="FE18" s="479"/>
      <c r="FF18" s="479"/>
      <c r="FG18" s="479"/>
      <c r="FH18" s="479"/>
      <c r="FI18" s="479"/>
      <c r="FJ18" s="479"/>
      <c r="FK18" s="479"/>
      <c r="FL18" s="479"/>
      <c r="FM18" s="479"/>
      <c r="FN18" s="479"/>
      <c r="FO18" s="479"/>
      <c r="FP18" s="479"/>
      <c r="FQ18" s="479"/>
      <c r="FR18" s="479"/>
      <c r="FS18" s="479"/>
      <c r="FT18" s="479"/>
      <c r="FU18" s="479"/>
      <c r="FV18" s="479"/>
      <c r="FW18" s="479"/>
      <c r="FX18" s="479"/>
      <c r="FY18" s="479"/>
      <c r="FZ18" s="479"/>
      <c r="GA18" s="479"/>
      <c r="GB18" s="479"/>
      <c r="GC18" s="479"/>
      <c r="GD18" s="479"/>
      <c r="GE18" s="479"/>
      <c r="GF18" s="479"/>
      <c r="GG18" s="479"/>
      <c r="GH18" s="479"/>
      <c r="GI18" s="479"/>
      <c r="GJ18" s="479"/>
      <c r="GK18" s="479"/>
      <c r="GL18" s="479"/>
      <c r="GM18" s="479"/>
      <c r="GN18" s="479"/>
      <c r="GO18" s="479"/>
      <c r="GP18" s="479"/>
      <c r="GQ18" s="479"/>
      <c r="GR18" s="479"/>
      <c r="GS18" s="479"/>
      <c r="GT18" s="479"/>
      <c r="GU18" s="479"/>
      <c r="GV18" s="479"/>
      <c r="GW18" s="479"/>
      <c r="GX18" s="479"/>
      <c r="GY18" s="479"/>
      <c r="GZ18" s="479"/>
      <c r="HA18" s="479"/>
      <c r="HB18" s="479"/>
      <c r="HC18" s="479"/>
      <c r="HD18" s="479"/>
      <c r="HE18" s="479"/>
      <c r="HF18" s="479"/>
      <c r="HG18" s="479"/>
      <c r="HH18" s="479"/>
      <c r="HI18" s="479"/>
      <c r="HJ18" s="479"/>
      <c r="HK18" s="479"/>
      <c r="HL18" s="479"/>
      <c r="HM18" s="479"/>
      <c r="HN18" s="479"/>
      <c r="HO18" s="479"/>
      <c r="HP18" s="479"/>
      <c r="HQ18" s="479"/>
      <c r="HR18" s="479"/>
      <c r="HS18" s="479"/>
      <c r="HT18" s="479"/>
      <c r="HU18" s="479"/>
      <c r="HV18" s="479"/>
      <c r="HW18" s="479"/>
      <c r="HX18" s="479"/>
      <c r="HY18" s="479"/>
      <c r="HZ18" s="479"/>
      <c r="IA18" s="479"/>
      <c r="IB18" s="479"/>
      <c r="IC18" s="479"/>
      <c r="ID18" s="479"/>
      <c r="IE18" s="479"/>
      <c r="IF18" s="479"/>
      <c r="IG18" s="479"/>
      <c r="IH18" s="479"/>
      <c r="II18" s="479"/>
      <c r="IJ18" s="479"/>
      <c r="IK18" s="479"/>
      <c r="IL18" s="479"/>
      <c r="IM18" s="479"/>
      <c r="IN18" s="479"/>
      <c r="IO18" s="479"/>
      <c r="IP18" s="479"/>
    </row>
    <row r="19" spans="1:250" x14ac:dyDescent="0.2">
      <c r="A19" s="278" t="s">
        <v>111</v>
      </c>
      <c r="B19" s="522"/>
      <c r="C19" s="478"/>
      <c r="D19" s="479"/>
      <c r="E19" s="99"/>
      <c r="F19" s="99"/>
      <c r="G19" s="99"/>
      <c r="H19" s="99"/>
      <c r="I19" s="99"/>
      <c r="J19" s="9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  <c r="Z19" s="479"/>
      <c r="AA19" s="479"/>
      <c r="AB19" s="479"/>
      <c r="AC19" s="479"/>
      <c r="AD19" s="479"/>
      <c r="AE19" s="479"/>
      <c r="AF19" s="479"/>
      <c r="AG19" s="479"/>
      <c r="AH19" s="479"/>
      <c r="AI19" s="479"/>
      <c r="AJ19" s="479"/>
      <c r="AK19" s="479"/>
      <c r="AL19" s="479"/>
      <c r="AM19" s="479"/>
      <c r="AN19" s="479"/>
      <c r="AO19" s="479"/>
      <c r="AP19" s="479"/>
      <c r="AQ19" s="479"/>
      <c r="AR19" s="479"/>
      <c r="AS19" s="479"/>
      <c r="AT19" s="479"/>
      <c r="AU19" s="479"/>
      <c r="AV19" s="479"/>
      <c r="AW19" s="479"/>
      <c r="AX19" s="479"/>
      <c r="AY19" s="479"/>
      <c r="AZ19" s="479"/>
      <c r="BA19" s="479"/>
      <c r="BB19" s="479"/>
      <c r="BC19" s="479"/>
      <c r="BD19" s="479"/>
      <c r="BE19" s="479"/>
      <c r="BF19" s="479"/>
      <c r="BG19" s="479"/>
      <c r="BH19" s="479"/>
      <c r="BI19" s="479"/>
      <c r="BJ19" s="479"/>
      <c r="BK19" s="479"/>
      <c r="BL19" s="479"/>
      <c r="BM19" s="479"/>
      <c r="BN19" s="479"/>
      <c r="BO19" s="479"/>
      <c r="BP19" s="479"/>
      <c r="BQ19" s="479"/>
      <c r="BR19" s="479"/>
      <c r="BS19" s="479"/>
      <c r="BT19" s="479"/>
      <c r="BU19" s="479"/>
      <c r="BV19" s="479"/>
      <c r="BW19" s="479"/>
      <c r="BX19" s="479"/>
      <c r="BY19" s="479"/>
      <c r="BZ19" s="479"/>
      <c r="CA19" s="479"/>
      <c r="CB19" s="479"/>
      <c r="CC19" s="479"/>
      <c r="CD19" s="479"/>
      <c r="CE19" s="479"/>
      <c r="CF19" s="479"/>
      <c r="CG19" s="479"/>
      <c r="CH19" s="479"/>
      <c r="CI19" s="479"/>
      <c r="CJ19" s="479"/>
      <c r="CK19" s="479"/>
      <c r="CL19" s="479"/>
      <c r="CM19" s="479"/>
      <c r="CN19" s="479"/>
      <c r="CO19" s="479"/>
      <c r="CP19" s="479"/>
      <c r="CQ19" s="479"/>
      <c r="CR19" s="479"/>
      <c r="CS19" s="479"/>
      <c r="CT19" s="479"/>
      <c r="CU19" s="479"/>
      <c r="CV19" s="479"/>
      <c r="CW19" s="479"/>
      <c r="CX19" s="479"/>
      <c r="CY19" s="479"/>
      <c r="CZ19" s="479"/>
      <c r="DA19" s="479"/>
      <c r="DB19" s="479"/>
      <c r="DC19" s="479"/>
      <c r="DD19" s="479"/>
      <c r="DE19" s="479"/>
      <c r="DF19" s="479"/>
      <c r="DG19" s="479"/>
      <c r="DH19" s="479"/>
      <c r="DI19" s="479"/>
      <c r="DJ19" s="479"/>
      <c r="DK19" s="479"/>
      <c r="DL19" s="479"/>
      <c r="DM19" s="479"/>
      <c r="DN19" s="479"/>
      <c r="DO19" s="479"/>
      <c r="DP19" s="479"/>
      <c r="DQ19" s="479"/>
      <c r="DR19" s="479"/>
      <c r="DS19" s="479"/>
      <c r="DT19" s="479"/>
      <c r="DU19" s="479"/>
      <c r="DV19" s="479"/>
      <c r="DW19" s="479"/>
      <c r="DX19" s="479"/>
      <c r="DY19" s="479"/>
      <c r="DZ19" s="479"/>
      <c r="EA19" s="479"/>
      <c r="EB19" s="479"/>
      <c r="EC19" s="479"/>
      <c r="ED19" s="479"/>
      <c r="EE19" s="479"/>
      <c r="EF19" s="479"/>
      <c r="EG19" s="479"/>
      <c r="EH19" s="479"/>
      <c r="EI19" s="479"/>
      <c r="EJ19" s="479"/>
      <c r="EK19" s="479"/>
      <c r="EL19" s="479"/>
      <c r="EM19" s="479"/>
      <c r="EN19" s="479"/>
      <c r="EO19" s="479"/>
      <c r="EP19" s="479"/>
      <c r="EQ19" s="479"/>
      <c r="ER19" s="479"/>
      <c r="ES19" s="479"/>
      <c r="ET19" s="479"/>
      <c r="EU19" s="479"/>
      <c r="EV19" s="479"/>
      <c r="EW19" s="479"/>
      <c r="EX19" s="479"/>
      <c r="EY19" s="479"/>
      <c r="EZ19" s="479"/>
      <c r="FA19" s="479"/>
      <c r="FB19" s="479"/>
      <c r="FC19" s="479"/>
      <c r="FD19" s="479"/>
      <c r="FE19" s="479"/>
      <c r="FF19" s="479"/>
      <c r="FG19" s="479"/>
      <c r="FH19" s="479"/>
      <c r="FI19" s="479"/>
      <c r="FJ19" s="479"/>
      <c r="FK19" s="479"/>
      <c r="FL19" s="479"/>
      <c r="FM19" s="479"/>
      <c r="FN19" s="479"/>
      <c r="FO19" s="479"/>
      <c r="FP19" s="479"/>
      <c r="FQ19" s="479"/>
      <c r="FR19" s="479"/>
      <c r="FS19" s="479"/>
      <c r="FT19" s="479"/>
      <c r="FU19" s="479"/>
      <c r="FV19" s="479"/>
      <c r="FW19" s="479"/>
      <c r="FX19" s="479"/>
      <c r="FY19" s="479"/>
      <c r="FZ19" s="479"/>
      <c r="GA19" s="479"/>
      <c r="GB19" s="479"/>
      <c r="GC19" s="479"/>
      <c r="GD19" s="479"/>
      <c r="GE19" s="479"/>
      <c r="GF19" s="479"/>
      <c r="GG19" s="479"/>
      <c r="GH19" s="479"/>
      <c r="GI19" s="479"/>
      <c r="GJ19" s="479"/>
      <c r="GK19" s="479"/>
      <c r="GL19" s="479"/>
      <c r="GM19" s="479"/>
      <c r="GN19" s="479"/>
      <c r="GO19" s="479"/>
      <c r="GP19" s="479"/>
      <c r="GQ19" s="479"/>
      <c r="GR19" s="479"/>
      <c r="GS19" s="479"/>
      <c r="GT19" s="479"/>
      <c r="GU19" s="479"/>
      <c r="GV19" s="479"/>
      <c r="GW19" s="479"/>
      <c r="GX19" s="479"/>
      <c r="GY19" s="479"/>
      <c r="GZ19" s="479"/>
      <c r="HA19" s="479"/>
      <c r="HB19" s="479"/>
      <c r="HC19" s="479"/>
      <c r="HD19" s="479"/>
      <c r="HE19" s="479"/>
      <c r="HF19" s="479"/>
      <c r="HG19" s="479"/>
      <c r="HH19" s="479"/>
      <c r="HI19" s="479"/>
      <c r="HJ19" s="479"/>
      <c r="HK19" s="479"/>
      <c r="HL19" s="479"/>
      <c r="HM19" s="479"/>
      <c r="HN19" s="479"/>
      <c r="HO19" s="479"/>
      <c r="HP19" s="479"/>
      <c r="HQ19" s="479"/>
      <c r="HR19" s="479"/>
      <c r="HS19" s="479"/>
      <c r="HT19" s="479"/>
      <c r="HU19" s="479"/>
      <c r="HV19" s="479"/>
      <c r="HW19" s="479"/>
      <c r="HX19" s="479"/>
      <c r="HY19" s="479"/>
      <c r="HZ19" s="479"/>
      <c r="IA19" s="479"/>
      <c r="IB19" s="479"/>
      <c r="IC19" s="479"/>
      <c r="ID19" s="479"/>
      <c r="IE19" s="479"/>
      <c r="IF19" s="479"/>
      <c r="IG19" s="479"/>
      <c r="IH19" s="479"/>
      <c r="II19" s="479"/>
      <c r="IJ19" s="479"/>
      <c r="IK19" s="479"/>
      <c r="IL19" s="479"/>
      <c r="IM19" s="479"/>
      <c r="IN19" s="479"/>
      <c r="IO19" s="479"/>
      <c r="IP19" s="479"/>
    </row>
    <row r="20" spans="1:250" x14ac:dyDescent="0.2">
      <c r="A20" s="278" t="s">
        <v>111</v>
      </c>
      <c r="B20" s="522"/>
      <c r="C20" s="478"/>
      <c r="D20" s="479"/>
      <c r="E20" s="99"/>
      <c r="F20" s="99"/>
      <c r="G20" s="99"/>
      <c r="H20" s="99"/>
      <c r="I20" s="99"/>
      <c r="J20" s="99"/>
      <c r="K20" s="479"/>
      <c r="L20" s="479"/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W20" s="479"/>
      <c r="X20" s="479"/>
      <c r="Y20" s="479"/>
      <c r="Z20" s="479"/>
      <c r="AA20" s="479"/>
      <c r="AB20" s="479"/>
      <c r="AC20" s="479"/>
      <c r="AD20" s="479"/>
      <c r="AE20" s="479"/>
      <c r="AF20" s="479"/>
      <c r="AG20" s="479"/>
      <c r="AH20" s="479"/>
      <c r="AI20" s="479"/>
      <c r="AJ20" s="479"/>
      <c r="AK20" s="479"/>
      <c r="AL20" s="479"/>
      <c r="AM20" s="479"/>
      <c r="AN20" s="479"/>
      <c r="AO20" s="479"/>
      <c r="AP20" s="479"/>
      <c r="AQ20" s="479"/>
      <c r="AR20" s="479"/>
      <c r="AS20" s="479"/>
      <c r="AT20" s="479"/>
      <c r="AU20" s="479"/>
      <c r="AV20" s="479"/>
      <c r="AW20" s="479"/>
      <c r="AX20" s="479"/>
      <c r="AY20" s="479"/>
      <c r="AZ20" s="479"/>
      <c r="BA20" s="479"/>
      <c r="BB20" s="479"/>
      <c r="BC20" s="479"/>
      <c r="BD20" s="479"/>
      <c r="BE20" s="479"/>
      <c r="BF20" s="479"/>
      <c r="BG20" s="479"/>
      <c r="BH20" s="479"/>
      <c r="BI20" s="479"/>
      <c r="BJ20" s="479"/>
      <c r="BK20" s="479"/>
      <c r="BL20" s="479"/>
      <c r="BM20" s="479"/>
      <c r="BN20" s="479"/>
      <c r="BO20" s="479"/>
      <c r="BP20" s="479"/>
      <c r="BQ20" s="479"/>
      <c r="BR20" s="479"/>
      <c r="BS20" s="479"/>
      <c r="BT20" s="479"/>
      <c r="BU20" s="479"/>
      <c r="BV20" s="479"/>
      <c r="BW20" s="479"/>
      <c r="BX20" s="479"/>
      <c r="BY20" s="479"/>
      <c r="BZ20" s="479"/>
      <c r="CA20" s="479"/>
      <c r="CB20" s="479"/>
      <c r="CC20" s="479"/>
      <c r="CD20" s="479"/>
      <c r="CE20" s="479"/>
      <c r="CF20" s="479"/>
      <c r="CG20" s="479"/>
      <c r="CH20" s="479"/>
      <c r="CI20" s="479"/>
      <c r="CJ20" s="479"/>
      <c r="CK20" s="479"/>
      <c r="CL20" s="479"/>
      <c r="CM20" s="479"/>
      <c r="CN20" s="479"/>
      <c r="CO20" s="479"/>
      <c r="CP20" s="479"/>
      <c r="CQ20" s="479"/>
      <c r="CR20" s="479"/>
      <c r="CS20" s="479"/>
      <c r="CT20" s="479"/>
      <c r="CU20" s="479"/>
      <c r="CV20" s="479"/>
      <c r="CW20" s="479"/>
      <c r="CX20" s="479"/>
      <c r="CY20" s="479"/>
      <c r="CZ20" s="479"/>
      <c r="DA20" s="479"/>
      <c r="DB20" s="479"/>
      <c r="DC20" s="479"/>
      <c r="DD20" s="479"/>
      <c r="DE20" s="479"/>
      <c r="DF20" s="479"/>
      <c r="DG20" s="479"/>
      <c r="DH20" s="479"/>
      <c r="DI20" s="479"/>
      <c r="DJ20" s="479"/>
      <c r="DK20" s="479"/>
      <c r="DL20" s="479"/>
      <c r="DM20" s="479"/>
      <c r="DN20" s="479"/>
      <c r="DO20" s="479"/>
      <c r="DP20" s="479"/>
      <c r="DQ20" s="479"/>
      <c r="DR20" s="479"/>
      <c r="DS20" s="479"/>
      <c r="DT20" s="479"/>
      <c r="DU20" s="479"/>
      <c r="DV20" s="479"/>
      <c r="DW20" s="479"/>
      <c r="DX20" s="479"/>
      <c r="DY20" s="479"/>
      <c r="DZ20" s="479"/>
      <c r="EA20" s="479"/>
      <c r="EB20" s="479"/>
      <c r="EC20" s="479"/>
      <c r="ED20" s="479"/>
      <c r="EE20" s="479"/>
      <c r="EF20" s="479"/>
      <c r="EG20" s="479"/>
      <c r="EH20" s="479"/>
      <c r="EI20" s="479"/>
      <c r="EJ20" s="479"/>
      <c r="EK20" s="479"/>
      <c r="EL20" s="479"/>
      <c r="EM20" s="479"/>
      <c r="EN20" s="479"/>
      <c r="EO20" s="479"/>
      <c r="EP20" s="479"/>
      <c r="EQ20" s="479"/>
      <c r="ER20" s="479"/>
      <c r="ES20" s="479"/>
      <c r="ET20" s="479"/>
      <c r="EU20" s="479"/>
      <c r="EV20" s="479"/>
      <c r="EW20" s="479"/>
      <c r="EX20" s="479"/>
      <c r="EY20" s="479"/>
      <c r="EZ20" s="479"/>
      <c r="FA20" s="479"/>
      <c r="FB20" s="479"/>
      <c r="FC20" s="479"/>
      <c r="FD20" s="479"/>
      <c r="FE20" s="479"/>
      <c r="FF20" s="479"/>
      <c r="FG20" s="479"/>
      <c r="FH20" s="479"/>
      <c r="FI20" s="479"/>
      <c r="FJ20" s="479"/>
      <c r="FK20" s="479"/>
      <c r="FL20" s="479"/>
      <c r="FM20" s="479"/>
      <c r="FN20" s="479"/>
      <c r="FO20" s="479"/>
      <c r="FP20" s="479"/>
      <c r="FQ20" s="479"/>
      <c r="FR20" s="479"/>
      <c r="FS20" s="479"/>
      <c r="FT20" s="479"/>
      <c r="FU20" s="479"/>
      <c r="FV20" s="479"/>
      <c r="FW20" s="479"/>
      <c r="FX20" s="479"/>
      <c r="FY20" s="479"/>
      <c r="FZ20" s="479"/>
      <c r="GA20" s="479"/>
      <c r="GB20" s="479"/>
      <c r="GC20" s="479"/>
      <c r="GD20" s="479"/>
      <c r="GE20" s="479"/>
      <c r="GF20" s="479"/>
      <c r="GG20" s="479"/>
      <c r="GH20" s="479"/>
      <c r="GI20" s="479"/>
      <c r="GJ20" s="479"/>
      <c r="GK20" s="479"/>
      <c r="GL20" s="479"/>
      <c r="GM20" s="479"/>
      <c r="GN20" s="479"/>
      <c r="GO20" s="479"/>
      <c r="GP20" s="479"/>
      <c r="GQ20" s="479"/>
      <c r="GR20" s="479"/>
      <c r="GS20" s="479"/>
      <c r="GT20" s="479"/>
      <c r="GU20" s="479"/>
      <c r="GV20" s="479"/>
      <c r="GW20" s="479"/>
      <c r="GX20" s="479"/>
      <c r="GY20" s="479"/>
      <c r="GZ20" s="479"/>
      <c r="HA20" s="479"/>
      <c r="HB20" s="479"/>
      <c r="HC20" s="479"/>
      <c r="HD20" s="479"/>
      <c r="HE20" s="479"/>
      <c r="HF20" s="479"/>
      <c r="HG20" s="479"/>
      <c r="HH20" s="479"/>
      <c r="HI20" s="479"/>
      <c r="HJ20" s="479"/>
      <c r="HK20" s="479"/>
      <c r="HL20" s="479"/>
      <c r="HM20" s="479"/>
      <c r="HN20" s="479"/>
      <c r="HO20" s="479"/>
      <c r="HP20" s="479"/>
      <c r="HQ20" s="479"/>
      <c r="HR20" s="479"/>
      <c r="HS20" s="479"/>
      <c r="HT20" s="479"/>
      <c r="HU20" s="479"/>
      <c r="HV20" s="479"/>
      <c r="HW20" s="479"/>
      <c r="HX20" s="479"/>
      <c r="HY20" s="479"/>
      <c r="HZ20" s="479"/>
      <c r="IA20" s="479"/>
      <c r="IB20" s="479"/>
      <c r="IC20" s="479"/>
      <c r="ID20" s="479"/>
      <c r="IE20" s="479"/>
      <c r="IF20" s="479"/>
      <c r="IG20" s="479"/>
      <c r="IH20" s="479"/>
      <c r="II20" s="479"/>
      <c r="IJ20" s="479"/>
      <c r="IK20" s="479"/>
      <c r="IL20" s="479"/>
      <c r="IM20" s="479"/>
      <c r="IN20" s="479"/>
      <c r="IO20" s="479"/>
      <c r="IP20" s="479"/>
    </row>
    <row r="21" spans="1:250" x14ac:dyDescent="0.2">
      <c r="A21" s="278" t="s">
        <v>111</v>
      </c>
      <c r="B21" s="522"/>
      <c r="C21" s="478"/>
      <c r="D21" s="479"/>
      <c r="E21" s="99"/>
      <c r="F21" s="99"/>
      <c r="G21" s="99"/>
      <c r="H21" s="99"/>
      <c r="I21" s="99"/>
      <c r="J21" s="9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  <c r="AB21" s="479"/>
      <c r="AC21" s="479"/>
      <c r="AD21" s="479"/>
      <c r="AE21" s="479"/>
      <c r="AF21" s="479"/>
      <c r="AG21" s="479"/>
      <c r="AH21" s="479"/>
      <c r="AI21" s="479"/>
      <c r="AJ21" s="479"/>
      <c r="AK21" s="479"/>
      <c r="AL21" s="479"/>
      <c r="AM21" s="479"/>
      <c r="AN21" s="479"/>
      <c r="AO21" s="479"/>
      <c r="AP21" s="479"/>
      <c r="AQ21" s="479"/>
      <c r="AR21" s="479"/>
      <c r="AS21" s="479"/>
      <c r="AT21" s="479"/>
      <c r="AU21" s="479"/>
      <c r="AV21" s="479"/>
      <c r="AW21" s="479"/>
      <c r="AX21" s="479"/>
      <c r="AY21" s="479"/>
      <c r="AZ21" s="479"/>
      <c r="BA21" s="479"/>
      <c r="BB21" s="479"/>
      <c r="BC21" s="479"/>
      <c r="BD21" s="479"/>
      <c r="BE21" s="479"/>
      <c r="BF21" s="479"/>
      <c r="BG21" s="479"/>
      <c r="BH21" s="479"/>
      <c r="BI21" s="479"/>
      <c r="BJ21" s="479"/>
      <c r="BK21" s="479"/>
      <c r="BL21" s="479"/>
      <c r="BM21" s="479"/>
      <c r="BN21" s="479"/>
      <c r="BO21" s="479"/>
      <c r="BP21" s="479"/>
      <c r="BQ21" s="479"/>
      <c r="BR21" s="479"/>
      <c r="BS21" s="479"/>
      <c r="BT21" s="479"/>
      <c r="BU21" s="479"/>
      <c r="BV21" s="479"/>
      <c r="BW21" s="479"/>
      <c r="BX21" s="479"/>
      <c r="BY21" s="479"/>
      <c r="BZ21" s="479"/>
      <c r="CA21" s="479"/>
      <c r="CB21" s="479"/>
      <c r="CC21" s="479"/>
      <c r="CD21" s="479"/>
      <c r="CE21" s="479"/>
      <c r="CF21" s="479"/>
      <c r="CG21" s="479"/>
      <c r="CH21" s="479"/>
      <c r="CI21" s="479"/>
      <c r="CJ21" s="479"/>
      <c r="CK21" s="479"/>
      <c r="CL21" s="479"/>
      <c r="CM21" s="479"/>
      <c r="CN21" s="479"/>
      <c r="CO21" s="479"/>
      <c r="CP21" s="479"/>
      <c r="CQ21" s="479"/>
      <c r="CR21" s="479"/>
      <c r="CS21" s="479"/>
      <c r="CT21" s="479"/>
      <c r="CU21" s="479"/>
      <c r="CV21" s="479"/>
      <c r="CW21" s="479"/>
      <c r="CX21" s="479"/>
      <c r="CY21" s="479"/>
      <c r="CZ21" s="479"/>
      <c r="DA21" s="479"/>
      <c r="DB21" s="479"/>
      <c r="DC21" s="479"/>
      <c r="DD21" s="479"/>
      <c r="DE21" s="479"/>
      <c r="DF21" s="479"/>
      <c r="DG21" s="479"/>
      <c r="DH21" s="479"/>
      <c r="DI21" s="479"/>
      <c r="DJ21" s="479"/>
      <c r="DK21" s="479"/>
      <c r="DL21" s="479"/>
      <c r="DM21" s="479"/>
      <c r="DN21" s="479"/>
      <c r="DO21" s="479"/>
      <c r="DP21" s="479"/>
      <c r="DQ21" s="479"/>
      <c r="DR21" s="479"/>
      <c r="DS21" s="479"/>
      <c r="DT21" s="479"/>
      <c r="DU21" s="479"/>
      <c r="DV21" s="479"/>
      <c r="DW21" s="479"/>
      <c r="DX21" s="479"/>
      <c r="DY21" s="479"/>
      <c r="DZ21" s="479"/>
      <c r="EA21" s="479"/>
      <c r="EB21" s="479"/>
      <c r="EC21" s="479"/>
      <c r="ED21" s="479"/>
      <c r="EE21" s="479"/>
      <c r="EF21" s="479"/>
      <c r="EG21" s="479"/>
      <c r="EH21" s="479"/>
      <c r="EI21" s="479"/>
      <c r="EJ21" s="479"/>
      <c r="EK21" s="479"/>
      <c r="EL21" s="479"/>
      <c r="EM21" s="479"/>
      <c r="EN21" s="479"/>
      <c r="EO21" s="479"/>
      <c r="EP21" s="479"/>
      <c r="EQ21" s="479"/>
      <c r="ER21" s="479"/>
      <c r="ES21" s="479"/>
      <c r="ET21" s="479"/>
      <c r="EU21" s="479"/>
      <c r="EV21" s="479"/>
      <c r="EW21" s="479"/>
      <c r="EX21" s="479"/>
      <c r="EY21" s="479"/>
      <c r="EZ21" s="479"/>
      <c r="FA21" s="479"/>
      <c r="FB21" s="479"/>
      <c r="FC21" s="479"/>
      <c r="FD21" s="479"/>
      <c r="FE21" s="479"/>
      <c r="FF21" s="479"/>
      <c r="FG21" s="479"/>
      <c r="FH21" s="479"/>
      <c r="FI21" s="479"/>
      <c r="FJ21" s="479"/>
      <c r="FK21" s="479"/>
      <c r="FL21" s="479"/>
      <c r="FM21" s="479"/>
      <c r="FN21" s="479"/>
      <c r="FO21" s="479"/>
      <c r="FP21" s="479"/>
      <c r="FQ21" s="479"/>
      <c r="FR21" s="479"/>
      <c r="FS21" s="479"/>
      <c r="FT21" s="479"/>
      <c r="FU21" s="479"/>
      <c r="FV21" s="479"/>
      <c r="FW21" s="479"/>
      <c r="FX21" s="479"/>
      <c r="FY21" s="479"/>
      <c r="FZ21" s="479"/>
      <c r="GA21" s="479"/>
      <c r="GB21" s="479"/>
      <c r="GC21" s="479"/>
      <c r="GD21" s="479"/>
      <c r="GE21" s="479"/>
      <c r="GF21" s="479"/>
      <c r="GG21" s="479"/>
      <c r="GH21" s="479"/>
      <c r="GI21" s="479"/>
      <c r="GJ21" s="479"/>
      <c r="GK21" s="479"/>
      <c r="GL21" s="479"/>
      <c r="GM21" s="479"/>
      <c r="GN21" s="479"/>
      <c r="GO21" s="479"/>
      <c r="GP21" s="479"/>
      <c r="GQ21" s="479"/>
      <c r="GR21" s="479"/>
      <c r="GS21" s="479"/>
      <c r="GT21" s="479"/>
      <c r="GU21" s="479"/>
      <c r="GV21" s="479"/>
      <c r="GW21" s="479"/>
      <c r="GX21" s="479"/>
      <c r="GY21" s="479"/>
      <c r="GZ21" s="479"/>
      <c r="HA21" s="479"/>
      <c r="HB21" s="479"/>
      <c r="HC21" s="479"/>
      <c r="HD21" s="479"/>
      <c r="HE21" s="479"/>
      <c r="HF21" s="479"/>
      <c r="HG21" s="479"/>
      <c r="HH21" s="479"/>
      <c r="HI21" s="479"/>
      <c r="HJ21" s="479"/>
      <c r="HK21" s="479"/>
      <c r="HL21" s="479"/>
      <c r="HM21" s="479"/>
      <c r="HN21" s="479"/>
      <c r="HO21" s="479"/>
      <c r="HP21" s="479"/>
      <c r="HQ21" s="479"/>
      <c r="HR21" s="479"/>
      <c r="HS21" s="479"/>
      <c r="HT21" s="479"/>
      <c r="HU21" s="479"/>
      <c r="HV21" s="479"/>
      <c r="HW21" s="479"/>
      <c r="HX21" s="479"/>
      <c r="HY21" s="479"/>
      <c r="HZ21" s="479"/>
      <c r="IA21" s="479"/>
      <c r="IB21" s="479"/>
      <c r="IC21" s="479"/>
      <c r="ID21" s="479"/>
      <c r="IE21" s="479"/>
      <c r="IF21" s="479"/>
      <c r="IG21" s="479"/>
      <c r="IH21" s="479"/>
      <c r="II21" s="479"/>
      <c r="IJ21" s="479"/>
      <c r="IK21" s="479"/>
      <c r="IL21" s="479"/>
      <c r="IM21" s="479"/>
      <c r="IN21" s="479"/>
      <c r="IO21" s="479"/>
      <c r="IP21" s="479"/>
    </row>
    <row r="22" spans="1:250" x14ac:dyDescent="0.2">
      <c r="A22" s="279" t="s">
        <v>111</v>
      </c>
      <c r="B22" s="523"/>
      <c r="C22" s="480"/>
      <c r="D22" s="481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</row>
    <row r="23" spans="1:250" x14ac:dyDescent="0.2">
      <c r="A23" s="45"/>
      <c r="B23" s="45"/>
      <c r="C23" s="45"/>
      <c r="D23" s="3"/>
      <c r="E23" s="3"/>
      <c r="F23" s="3"/>
      <c r="G23" s="13"/>
      <c r="H23" s="13"/>
      <c r="I23" s="3"/>
      <c r="J23" s="3"/>
      <c r="K23" s="525">
        <f>SUM(K6:K22)</f>
        <v>0</v>
      </c>
      <c r="L23" s="525">
        <f t="shared" ref="L23:BW23" si="4">SUM(L6:L22)</f>
        <v>0</v>
      </c>
      <c r="M23" s="525">
        <f t="shared" si="4"/>
        <v>0</v>
      </c>
      <c r="N23" s="525">
        <f t="shared" si="4"/>
        <v>0</v>
      </c>
      <c r="O23" s="525">
        <f t="shared" si="4"/>
        <v>0</v>
      </c>
      <c r="P23" s="525">
        <f t="shared" si="4"/>
        <v>0</v>
      </c>
      <c r="Q23" s="525">
        <f t="shared" si="4"/>
        <v>0</v>
      </c>
      <c r="R23" s="525">
        <f t="shared" si="4"/>
        <v>0</v>
      </c>
      <c r="S23" s="525">
        <f t="shared" si="4"/>
        <v>0</v>
      </c>
      <c r="T23" s="525">
        <f t="shared" si="4"/>
        <v>0</v>
      </c>
      <c r="U23" s="525">
        <f t="shared" si="4"/>
        <v>0</v>
      </c>
      <c r="V23" s="525">
        <f t="shared" si="4"/>
        <v>0</v>
      </c>
      <c r="W23" s="525">
        <f t="shared" si="4"/>
        <v>0</v>
      </c>
      <c r="X23" s="525">
        <f t="shared" si="4"/>
        <v>0</v>
      </c>
      <c r="Y23" s="525">
        <f t="shared" si="4"/>
        <v>0</v>
      </c>
      <c r="Z23" s="525">
        <f t="shared" si="4"/>
        <v>0</v>
      </c>
      <c r="AA23" s="525">
        <f t="shared" si="4"/>
        <v>0</v>
      </c>
      <c r="AB23" s="525">
        <f t="shared" si="4"/>
        <v>0</v>
      </c>
      <c r="AC23" s="525">
        <f t="shared" si="4"/>
        <v>0</v>
      </c>
      <c r="AD23" s="525">
        <f t="shared" si="4"/>
        <v>0</v>
      </c>
      <c r="AE23" s="525">
        <f t="shared" si="4"/>
        <v>0</v>
      </c>
      <c r="AF23" s="525">
        <f t="shared" si="4"/>
        <v>0</v>
      </c>
      <c r="AG23" s="525">
        <f t="shared" si="4"/>
        <v>0</v>
      </c>
      <c r="AH23" s="525">
        <f t="shared" si="4"/>
        <v>0</v>
      </c>
      <c r="AI23" s="525">
        <f t="shared" si="4"/>
        <v>0</v>
      </c>
      <c r="AJ23" s="525">
        <f t="shared" si="4"/>
        <v>0</v>
      </c>
      <c r="AK23" s="525">
        <f t="shared" si="4"/>
        <v>0</v>
      </c>
      <c r="AL23" s="525">
        <f t="shared" si="4"/>
        <v>0</v>
      </c>
      <c r="AM23" s="525">
        <f t="shared" si="4"/>
        <v>0</v>
      </c>
      <c r="AN23" s="525">
        <f t="shared" si="4"/>
        <v>0</v>
      </c>
      <c r="AO23" s="525">
        <f t="shared" si="4"/>
        <v>0</v>
      </c>
      <c r="AP23" s="525">
        <f t="shared" si="4"/>
        <v>0</v>
      </c>
      <c r="AQ23" s="525">
        <f t="shared" si="4"/>
        <v>0</v>
      </c>
      <c r="AR23" s="525">
        <f t="shared" si="4"/>
        <v>0</v>
      </c>
      <c r="AS23" s="525">
        <f t="shared" si="4"/>
        <v>0</v>
      </c>
      <c r="AT23" s="525">
        <f t="shared" si="4"/>
        <v>0</v>
      </c>
      <c r="AU23" s="525">
        <f t="shared" si="4"/>
        <v>0</v>
      </c>
      <c r="AV23" s="525">
        <f t="shared" si="4"/>
        <v>0</v>
      </c>
      <c r="AW23" s="525">
        <f t="shared" si="4"/>
        <v>0</v>
      </c>
      <c r="AX23" s="525">
        <f t="shared" si="4"/>
        <v>0</v>
      </c>
      <c r="AY23" s="525">
        <f t="shared" si="4"/>
        <v>0</v>
      </c>
      <c r="AZ23" s="525">
        <f t="shared" si="4"/>
        <v>0</v>
      </c>
      <c r="BA23" s="525">
        <f t="shared" si="4"/>
        <v>0</v>
      </c>
      <c r="BB23" s="525">
        <f t="shared" si="4"/>
        <v>0</v>
      </c>
      <c r="BC23" s="525">
        <f t="shared" si="4"/>
        <v>0</v>
      </c>
      <c r="BD23" s="525">
        <f t="shared" si="4"/>
        <v>0</v>
      </c>
      <c r="BE23" s="525">
        <f t="shared" si="4"/>
        <v>0</v>
      </c>
      <c r="BF23" s="525">
        <f t="shared" si="4"/>
        <v>0</v>
      </c>
      <c r="BG23" s="525">
        <f t="shared" si="4"/>
        <v>0</v>
      </c>
      <c r="BH23" s="525">
        <f t="shared" si="4"/>
        <v>0</v>
      </c>
      <c r="BI23" s="525">
        <f t="shared" si="4"/>
        <v>0</v>
      </c>
      <c r="BJ23" s="525">
        <f t="shared" si="4"/>
        <v>0</v>
      </c>
      <c r="BK23" s="525">
        <f t="shared" si="4"/>
        <v>0</v>
      </c>
      <c r="BL23" s="525">
        <f t="shared" si="4"/>
        <v>0</v>
      </c>
      <c r="BM23" s="525">
        <f t="shared" si="4"/>
        <v>0</v>
      </c>
      <c r="BN23" s="525">
        <f t="shared" si="4"/>
        <v>0</v>
      </c>
      <c r="BO23" s="525">
        <f t="shared" si="4"/>
        <v>0</v>
      </c>
      <c r="BP23" s="525">
        <f t="shared" si="4"/>
        <v>0</v>
      </c>
      <c r="BQ23" s="525">
        <f t="shared" si="4"/>
        <v>0</v>
      </c>
      <c r="BR23" s="525">
        <f t="shared" si="4"/>
        <v>0</v>
      </c>
      <c r="BS23" s="525">
        <f t="shared" si="4"/>
        <v>0</v>
      </c>
      <c r="BT23" s="525">
        <f t="shared" si="4"/>
        <v>0</v>
      </c>
      <c r="BU23" s="525">
        <f t="shared" si="4"/>
        <v>0</v>
      </c>
      <c r="BV23" s="525">
        <f t="shared" si="4"/>
        <v>0</v>
      </c>
      <c r="BW23" s="525">
        <f t="shared" si="4"/>
        <v>0</v>
      </c>
      <c r="BX23" s="525">
        <f t="shared" ref="BX23:EI23" si="5">SUM(BX6:BX22)</f>
        <v>0</v>
      </c>
      <c r="BY23" s="525">
        <f t="shared" si="5"/>
        <v>0</v>
      </c>
      <c r="BZ23" s="525">
        <f t="shared" si="5"/>
        <v>0</v>
      </c>
      <c r="CA23" s="525">
        <f t="shared" si="5"/>
        <v>0</v>
      </c>
      <c r="CB23" s="525">
        <f t="shared" si="5"/>
        <v>0</v>
      </c>
      <c r="CC23" s="525">
        <f t="shared" si="5"/>
        <v>0</v>
      </c>
      <c r="CD23" s="525">
        <f t="shared" si="5"/>
        <v>0</v>
      </c>
      <c r="CE23" s="525">
        <f t="shared" si="5"/>
        <v>0</v>
      </c>
      <c r="CF23" s="525">
        <f t="shared" si="5"/>
        <v>0</v>
      </c>
      <c r="CG23" s="525">
        <f t="shared" si="5"/>
        <v>0</v>
      </c>
      <c r="CH23" s="525">
        <f t="shared" si="5"/>
        <v>0</v>
      </c>
      <c r="CI23" s="525">
        <f t="shared" si="5"/>
        <v>0</v>
      </c>
      <c r="CJ23" s="525">
        <f t="shared" si="5"/>
        <v>0</v>
      </c>
      <c r="CK23" s="525">
        <f t="shared" si="5"/>
        <v>0</v>
      </c>
      <c r="CL23" s="525">
        <f t="shared" si="5"/>
        <v>0</v>
      </c>
      <c r="CM23" s="525">
        <f t="shared" si="5"/>
        <v>0</v>
      </c>
      <c r="CN23" s="525">
        <f t="shared" si="5"/>
        <v>0</v>
      </c>
      <c r="CO23" s="525">
        <f t="shared" si="5"/>
        <v>0</v>
      </c>
      <c r="CP23" s="525">
        <f t="shared" si="5"/>
        <v>0</v>
      </c>
      <c r="CQ23" s="525">
        <f t="shared" si="5"/>
        <v>0</v>
      </c>
      <c r="CR23" s="525">
        <f t="shared" si="5"/>
        <v>0</v>
      </c>
      <c r="CS23" s="525">
        <f t="shared" si="5"/>
        <v>0</v>
      </c>
      <c r="CT23" s="525">
        <f t="shared" si="5"/>
        <v>0</v>
      </c>
      <c r="CU23" s="525">
        <f t="shared" si="5"/>
        <v>0</v>
      </c>
      <c r="CV23" s="525">
        <f t="shared" si="5"/>
        <v>0</v>
      </c>
      <c r="CW23" s="525">
        <f t="shared" si="5"/>
        <v>0</v>
      </c>
      <c r="CX23" s="525">
        <f t="shared" si="5"/>
        <v>0</v>
      </c>
      <c r="CY23" s="525">
        <f t="shared" si="5"/>
        <v>0</v>
      </c>
      <c r="CZ23" s="525">
        <f t="shared" si="5"/>
        <v>0</v>
      </c>
      <c r="DA23" s="525">
        <f t="shared" si="5"/>
        <v>0</v>
      </c>
      <c r="DB23" s="525">
        <f t="shared" si="5"/>
        <v>0</v>
      </c>
      <c r="DC23" s="525">
        <f t="shared" si="5"/>
        <v>0</v>
      </c>
      <c r="DD23" s="525">
        <f t="shared" si="5"/>
        <v>0</v>
      </c>
      <c r="DE23" s="525">
        <f t="shared" si="5"/>
        <v>0</v>
      </c>
      <c r="DF23" s="525">
        <f t="shared" si="5"/>
        <v>0</v>
      </c>
      <c r="DG23" s="525">
        <f t="shared" si="5"/>
        <v>0</v>
      </c>
      <c r="DH23" s="525">
        <f t="shared" si="5"/>
        <v>0</v>
      </c>
      <c r="DI23" s="525">
        <f t="shared" si="5"/>
        <v>0</v>
      </c>
      <c r="DJ23" s="525">
        <f t="shared" si="5"/>
        <v>0</v>
      </c>
      <c r="DK23" s="525">
        <f t="shared" si="5"/>
        <v>0</v>
      </c>
      <c r="DL23" s="525">
        <f t="shared" si="5"/>
        <v>0</v>
      </c>
      <c r="DM23" s="525">
        <f t="shared" si="5"/>
        <v>0</v>
      </c>
      <c r="DN23" s="525">
        <f t="shared" si="5"/>
        <v>0</v>
      </c>
      <c r="DO23" s="525">
        <f t="shared" si="5"/>
        <v>0</v>
      </c>
      <c r="DP23" s="525">
        <f t="shared" si="5"/>
        <v>0</v>
      </c>
      <c r="DQ23" s="525">
        <f t="shared" si="5"/>
        <v>0</v>
      </c>
      <c r="DR23" s="525">
        <f t="shared" si="5"/>
        <v>0</v>
      </c>
      <c r="DS23" s="525">
        <f t="shared" si="5"/>
        <v>0</v>
      </c>
      <c r="DT23" s="525">
        <f t="shared" si="5"/>
        <v>0</v>
      </c>
      <c r="DU23" s="525">
        <f t="shared" si="5"/>
        <v>0</v>
      </c>
      <c r="DV23" s="525">
        <f t="shared" si="5"/>
        <v>0</v>
      </c>
      <c r="DW23" s="525">
        <f t="shared" si="5"/>
        <v>0</v>
      </c>
      <c r="DX23" s="525">
        <f t="shared" si="5"/>
        <v>0</v>
      </c>
      <c r="DY23" s="525">
        <f t="shared" si="5"/>
        <v>0</v>
      </c>
      <c r="DZ23" s="525">
        <f t="shared" si="5"/>
        <v>0</v>
      </c>
      <c r="EA23" s="525">
        <f t="shared" si="5"/>
        <v>0</v>
      </c>
      <c r="EB23" s="525">
        <f t="shared" si="5"/>
        <v>0</v>
      </c>
      <c r="EC23" s="525">
        <f t="shared" si="5"/>
        <v>0</v>
      </c>
      <c r="ED23" s="525">
        <f t="shared" si="5"/>
        <v>0</v>
      </c>
      <c r="EE23" s="525">
        <f t="shared" si="5"/>
        <v>0</v>
      </c>
      <c r="EF23" s="525">
        <f t="shared" si="5"/>
        <v>0</v>
      </c>
      <c r="EG23" s="525">
        <f t="shared" si="5"/>
        <v>0</v>
      </c>
      <c r="EH23" s="525">
        <f t="shared" si="5"/>
        <v>0</v>
      </c>
      <c r="EI23" s="525">
        <f t="shared" si="5"/>
        <v>0</v>
      </c>
      <c r="EJ23" s="525">
        <f t="shared" ref="EJ23:GU23" si="6">SUM(EJ6:EJ22)</f>
        <v>0</v>
      </c>
      <c r="EK23" s="525">
        <f t="shared" si="6"/>
        <v>0</v>
      </c>
      <c r="EL23" s="525">
        <f t="shared" si="6"/>
        <v>0</v>
      </c>
      <c r="EM23" s="525">
        <f t="shared" si="6"/>
        <v>0</v>
      </c>
      <c r="EN23" s="525">
        <f t="shared" si="6"/>
        <v>0</v>
      </c>
      <c r="EO23" s="525">
        <f t="shared" si="6"/>
        <v>0</v>
      </c>
      <c r="EP23" s="525">
        <f t="shared" si="6"/>
        <v>0</v>
      </c>
      <c r="EQ23" s="525">
        <f t="shared" si="6"/>
        <v>0</v>
      </c>
      <c r="ER23" s="525">
        <f t="shared" si="6"/>
        <v>0</v>
      </c>
      <c r="ES23" s="525">
        <f t="shared" si="6"/>
        <v>0</v>
      </c>
      <c r="ET23" s="525">
        <f t="shared" si="6"/>
        <v>0</v>
      </c>
      <c r="EU23" s="525">
        <f t="shared" si="6"/>
        <v>0</v>
      </c>
      <c r="EV23" s="525">
        <f t="shared" si="6"/>
        <v>0</v>
      </c>
      <c r="EW23" s="525">
        <f t="shared" si="6"/>
        <v>0</v>
      </c>
      <c r="EX23" s="525">
        <f t="shared" si="6"/>
        <v>0</v>
      </c>
      <c r="EY23" s="525">
        <f t="shared" si="6"/>
        <v>0</v>
      </c>
      <c r="EZ23" s="525">
        <f t="shared" si="6"/>
        <v>0</v>
      </c>
      <c r="FA23" s="525">
        <f t="shared" si="6"/>
        <v>0</v>
      </c>
      <c r="FB23" s="525">
        <f t="shared" si="6"/>
        <v>0</v>
      </c>
      <c r="FC23" s="525">
        <f t="shared" si="6"/>
        <v>0</v>
      </c>
      <c r="FD23" s="525">
        <f t="shared" si="6"/>
        <v>0</v>
      </c>
      <c r="FE23" s="525">
        <f t="shared" si="6"/>
        <v>0</v>
      </c>
      <c r="FF23" s="525">
        <f t="shared" si="6"/>
        <v>0</v>
      </c>
      <c r="FG23" s="525">
        <f t="shared" si="6"/>
        <v>0</v>
      </c>
      <c r="FH23" s="525">
        <f t="shared" si="6"/>
        <v>0</v>
      </c>
      <c r="FI23" s="525">
        <f t="shared" si="6"/>
        <v>0</v>
      </c>
      <c r="FJ23" s="525">
        <f t="shared" si="6"/>
        <v>0</v>
      </c>
      <c r="FK23" s="525">
        <f t="shared" si="6"/>
        <v>0</v>
      </c>
      <c r="FL23" s="525">
        <f t="shared" si="6"/>
        <v>0</v>
      </c>
      <c r="FM23" s="525">
        <f t="shared" si="6"/>
        <v>0</v>
      </c>
      <c r="FN23" s="525">
        <f t="shared" si="6"/>
        <v>0</v>
      </c>
      <c r="FO23" s="525">
        <f t="shared" si="6"/>
        <v>0</v>
      </c>
      <c r="FP23" s="525">
        <f t="shared" si="6"/>
        <v>0</v>
      </c>
      <c r="FQ23" s="525">
        <f t="shared" si="6"/>
        <v>0</v>
      </c>
      <c r="FR23" s="525">
        <f t="shared" si="6"/>
        <v>0</v>
      </c>
      <c r="FS23" s="525">
        <f t="shared" si="6"/>
        <v>0</v>
      </c>
      <c r="FT23" s="525">
        <f t="shared" si="6"/>
        <v>0</v>
      </c>
      <c r="FU23" s="525">
        <f t="shared" si="6"/>
        <v>0</v>
      </c>
      <c r="FV23" s="525">
        <f t="shared" si="6"/>
        <v>0</v>
      </c>
      <c r="FW23" s="525">
        <f t="shared" si="6"/>
        <v>0</v>
      </c>
      <c r="FX23" s="525">
        <f t="shared" si="6"/>
        <v>0</v>
      </c>
      <c r="FY23" s="525">
        <f t="shared" si="6"/>
        <v>0</v>
      </c>
      <c r="FZ23" s="525">
        <f t="shared" si="6"/>
        <v>0</v>
      </c>
      <c r="GA23" s="525">
        <f t="shared" si="6"/>
        <v>0</v>
      </c>
      <c r="GB23" s="525">
        <f t="shared" si="6"/>
        <v>0</v>
      </c>
      <c r="GC23" s="525">
        <f t="shared" si="6"/>
        <v>0</v>
      </c>
      <c r="GD23" s="525">
        <f t="shared" si="6"/>
        <v>0</v>
      </c>
      <c r="GE23" s="525">
        <f t="shared" si="6"/>
        <v>0</v>
      </c>
      <c r="GF23" s="525">
        <f t="shared" si="6"/>
        <v>0</v>
      </c>
      <c r="GG23" s="525">
        <f t="shared" si="6"/>
        <v>0</v>
      </c>
      <c r="GH23" s="525">
        <f t="shared" si="6"/>
        <v>0</v>
      </c>
      <c r="GI23" s="525">
        <f t="shared" si="6"/>
        <v>0</v>
      </c>
      <c r="GJ23" s="525">
        <f t="shared" si="6"/>
        <v>0</v>
      </c>
      <c r="GK23" s="525">
        <f t="shared" si="6"/>
        <v>0</v>
      </c>
      <c r="GL23" s="525">
        <f t="shared" si="6"/>
        <v>0</v>
      </c>
      <c r="GM23" s="525">
        <f t="shared" si="6"/>
        <v>0</v>
      </c>
      <c r="GN23" s="525">
        <f t="shared" si="6"/>
        <v>0</v>
      </c>
      <c r="GO23" s="525">
        <f t="shared" si="6"/>
        <v>0</v>
      </c>
      <c r="GP23" s="525">
        <f t="shared" si="6"/>
        <v>0</v>
      </c>
      <c r="GQ23" s="525">
        <f t="shared" si="6"/>
        <v>0</v>
      </c>
      <c r="GR23" s="525">
        <f t="shared" si="6"/>
        <v>0</v>
      </c>
      <c r="GS23" s="525">
        <f t="shared" si="6"/>
        <v>0</v>
      </c>
      <c r="GT23" s="525">
        <f t="shared" si="6"/>
        <v>0</v>
      </c>
      <c r="GU23" s="525">
        <f t="shared" si="6"/>
        <v>0</v>
      </c>
      <c r="GV23" s="525">
        <f t="shared" ref="GV23:IP23" si="7">SUM(GV6:GV22)</f>
        <v>0</v>
      </c>
      <c r="GW23" s="525">
        <f t="shared" si="7"/>
        <v>0</v>
      </c>
      <c r="GX23" s="525">
        <f t="shared" si="7"/>
        <v>0</v>
      </c>
      <c r="GY23" s="525">
        <f t="shared" si="7"/>
        <v>0</v>
      </c>
      <c r="GZ23" s="525">
        <f t="shared" si="7"/>
        <v>0</v>
      </c>
      <c r="HA23" s="525">
        <f t="shared" si="7"/>
        <v>0</v>
      </c>
      <c r="HB23" s="525">
        <f t="shared" si="7"/>
        <v>0</v>
      </c>
      <c r="HC23" s="525">
        <f t="shared" si="7"/>
        <v>0</v>
      </c>
      <c r="HD23" s="525">
        <f t="shared" si="7"/>
        <v>0</v>
      </c>
      <c r="HE23" s="525">
        <f t="shared" si="7"/>
        <v>0</v>
      </c>
      <c r="HF23" s="525">
        <f t="shared" si="7"/>
        <v>0</v>
      </c>
      <c r="HG23" s="525">
        <f t="shared" si="7"/>
        <v>0</v>
      </c>
      <c r="HH23" s="525">
        <f t="shared" si="7"/>
        <v>0</v>
      </c>
      <c r="HI23" s="525">
        <f t="shared" si="7"/>
        <v>0</v>
      </c>
      <c r="HJ23" s="525">
        <f t="shared" si="7"/>
        <v>0</v>
      </c>
      <c r="HK23" s="525">
        <f t="shared" si="7"/>
        <v>0</v>
      </c>
      <c r="HL23" s="525">
        <f t="shared" si="7"/>
        <v>0</v>
      </c>
      <c r="HM23" s="525">
        <f t="shared" si="7"/>
        <v>0</v>
      </c>
      <c r="HN23" s="525">
        <f t="shared" si="7"/>
        <v>0</v>
      </c>
      <c r="HO23" s="525">
        <f t="shared" si="7"/>
        <v>0</v>
      </c>
      <c r="HP23" s="525">
        <f t="shared" si="7"/>
        <v>0</v>
      </c>
      <c r="HQ23" s="525">
        <f t="shared" si="7"/>
        <v>0</v>
      </c>
      <c r="HR23" s="525">
        <f t="shared" si="7"/>
        <v>0</v>
      </c>
      <c r="HS23" s="525">
        <f t="shared" si="7"/>
        <v>0</v>
      </c>
      <c r="HT23" s="525">
        <f t="shared" si="7"/>
        <v>0</v>
      </c>
      <c r="HU23" s="525">
        <f t="shared" si="7"/>
        <v>0</v>
      </c>
      <c r="HV23" s="525">
        <f t="shared" si="7"/>
        <v>0</v>
      </c>
      <c r="HW23" s="525">
        <f t="shared" si="7"/>
        <v>0</v>
      </c>
      <c r="HX23" s="525">
        <f t="shared" si="7"/>
        <v>0</v>
      </c>
      <c r="HY23" s="525">
        <f t="shared" si="7"/>
        <v>0</v>
      </c>
      <c r="HZ23" s="525">
        <f t="shared" si="7"/>
        <v>0</v>
      </c>
      <c r="IA23" s="525">
        <f t="shared" si="7"/>
        <v>0</v>
      </c>
      <c r="IB23" s="525">
        <f t="shared" si="7"/>
        <v>0</v>
      </c>
      <c r="IC23" s="525">
        <f t="shared" si="7"/>
        <v>0</v>
      </c>
      <c r="ID23" s="525">
        <f t="shared" si="7"/>
        <v>0</v>
      </c>
      <c r="IE23" s="525">
        <f t="shared" si="7"/>
        <v>0</v>
      </c>
      <c r="IF23" s="525">
        <f t="shared" si="7"/>
        <v>0</v>
      </c>
      <c r="IG23" s="525">
        <f t="shared" si="7"/>
        <v>0</v>
      </c>
      <c r="IH23" s="525">
        <f t="shared" si="7"/>
        <v>0</v>
      </c>
      <c r="II23" s="525">
        <f t="shared" si="7"/>
        <v>0</v>
      </c>
      <c r="IJ23" s="525">
        <f t="shared" si="7"/>
        <v>0</v>
      </c>
      <c r="IK23" s="525">
        <f t="shared" si="7"/>
        <v>0</v>
      </c>
      <c r="IL23" s="525">
        <f t="shared" si="7"/>
        <v>0</v>
      </c>
      <c r="IM23" s="525">
        <f t="shared" si="7"/>
        <v>0</v>
      </c>
      <c r="IN23" s="525">
        <f t="shared" si="7"/>
        <v>0</v>
      </c>
      <c r="IO23" s="525">
        <f t="shared" si="7"/>
        <v>0</v>
      </c>
      <c r="IP23" s="525">
        <f t="shared" si="7"/>
        <v>0</v>
      </c>
    </row>
    <row r="24" spans="1:250" x14ac:dyDescent="0.2">
      <c r="A24" s="45"/>
      <c r="B24" s="45"/>
      <c r="C24" s="45"/>
      <c r="D24" s="3"/>
      <c r="E24" s="3"/>
      <c r="F24" s="3"/>
      <c r="G24" s="13"/>
      <c r="H24" s="13"/>
      <c r="I24" s="3"/>
      <c r="J24" s="3"/>
      <c r="K24" s="86"/>
      <c r="L24" s="86"/>
      <c r="M24" s="86"/>
      <c r="N24" s="86"/>
      <c r="O24" s="86"/>
    </row>
    <row r="25" spans="1:250" x14ac:dyDescent="0.2">
      <c r="A25" s="45"/>
      <c r="B25" s="45"/>
      <c r="C25" s="45"/>
      <c r="D25" s="3"/>
      <c r="E25" s="3"/>
      <c r="F25" s="3"/>
      <c r="G25" s="13"/>
      <c r="H25" s="13"/>
      <c r="I25" s="3"/>
      <c r="J25" s="3"/>
      <c r="K25" s="86"/>
      <c r="L25" s="86"/>
      <c r="M25" s="86"/>
      <c r="N25" s="86"/>
      <c r="O25" s="86"/>
    </row>
    <row r="26" spans="1:250" x14ac:dyDescent="0.2">
      <c r="A26" s="59"/>
      <c r="B26" s="59"/>
      <c r="C26" s="59"/>
      <c r="D26" s="13"/>
      <c r="E26" s="13"/>
      <c r="F26" s="13"/>
      <c r="G26" s="90"/>
      <c r="H26" s="30"/>
      <c r="I26" s="30"/>
      <c r="J26" s="30"/>
      <c r="K26" s="86"/>
      <c r="L26" s="86"/>
      <c r="M26" s="86"/>
      <c r="N26" s="86"/>
      <c r="O26" s="86"/>
    </row>
    <row r="27" spans="1:250" x14ac:dyDescent="0.2">
      <c r="A27" s="5"/>
      <c r="B27" s="5"/>
      <c r="C27" s="5"/>
      <c r="D27" s="5"/>
      <c r="E27" s="5"/>
      <c r="F27" s="5"/>
      <c r="G27" s="5"/>
      <c r="H27" s="5"/>
      <c r="I27" s="91"/>
      <c r="J27" s="91"/>
      <c r="K27" s="86"/>
      <c r="L27" s="86"/>
      <c r="M27" s="86"/>
      <c r="N27" s="86"/>
      <c r="O27" s="86"/>
    </row>
    <row r="28" spans="1:250" x14ac:dyDescent="0.2">
      <c r="A28" s="5"/>
      <c r="B28" s="5"/>
      <c r="C28" s="5"/>
      <c r="D28" s="5"/>
      <c r="E28" s="5"/>
      <c r="F28" s="5"/>
      <c r="G28" s="5"/>
      <c r="H28" s="5"/>
      <c r="I28" s="91"/>
      <c r="J28" s="91"/>
      <c r="K28" s="86"/>
      <c r="L28" s="86"/>
      <c r="M28" s="86"/>
      <c r="N28" s="86"/>
      <c r="O28" s="86"/>
    </row>
    <row r="29" spans="1:250" x14ac:dyDescent="0.2">
      <c r="A29" s="5"/>
      <c r="B29" s="5"/>
      <c r="C29" s="5"/>
      <c r="D29" s="5"/>
      <c r="E29" s="5"/>
      <c r="F29" s="5"/>
      <c r="G29" s="5"/>
      <c r="I29" s="92"/>
      <c r="J29" s="101"/>
    </row>
    <row r="31" spans="1:250" x14ac:dyDescent="0.2">
      <c r="H31" s="73"/>
      <c r="I31" s="73"/>
      <c r="J31" s="73"/>
    </row>
    <row r="196" spans="1:3" x14ac:dyDescent="0.2">
      <c r="A196" s="75"/>
      <c r="B196" s="75"/>
      <c r="C196" s="75"/>
    </row>
    <row r="197" spans="1:3" x14ac:dyDescent="0.2">
      <c r="A197" s="75"/>
      <c r="B197" s="75"/>
      <c r="C197" s="75"/>
    </row>
    <row r="198" spans="1:3" x14ac:dyDescent="0.2">
      <c r="A198" s="75"/>
      <c r="B198" s="75"/>
      <c r="C198" s="75"/>
    </row>
  </sheetData>
  <sheetProtection password="F4D7" sheet="1" objects="1" scenarios="1" formatCells="0" formatColumns="0" formatRows="0" insertRows="0"/>
  <mergeCells count="1">
    <mergeCell ref="K4:IP4"/>
  </mergeCells>
  <dataValidations count="3">
    <dataValidation type="list" allowBlank="1" showInputMessage="1" showErrorMessage="1" sqref="G6:G22">
      <formula1>"Bianual, Anual, Semestral, Trimestral, Bimensual,Mensual"</formula1>
    </dataValidation>
    <dataValidation type="list" allowBlank="1" showInputMessage="1" showErrorMessage="1" sqref="J6:J22">
      <formula1>"Francés, Alemán"</formula1>
    </dataValidation>
    <dataValidation type="list" allowBlank="1" showInputMessage="1" showErrorMessage="1" sqref="B6:B22">
      <formula1>"IFIs, Mercado de Valores"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theme="8"/>
  </sheetPr>
  <dimension ref="A2:AA263"/>
  <sheetViews>
    <sheetView topLeftCell="A237" zoomScale="120" zoomScaleNormal="120" workbookViewId="0">
      <selection activeCell="F255" sqref="F255"/>
    </sheetView>
  </sheetViews>
  <sheetFormatPr baseColWidth="10" defaultColWidth="11.42578125" defaultRowHeight="11.25" x14ac:dyDescent="0.2"/>
  <cols>
    <col min="1" max="1" width="4.7109375" style="182" bestFit="1" customWidth="1"/>
    <col min="2" max="2" width="34.140625" style="183" customWidth="1"/>
    <col min="3" max="3" width="8.7109375" style="176" customWidth="1"/>
    <col min="4" max="4" width="10.42578125" style="176" customWidth="1"/>
    <col min="5" max="5" width="15.85546875" style="177" bestFit="1" customWidth="1"/>
    <col min="6" max="6" width="11.42578125" style="178" customWidth="1"/>
    <col min="7" max="25" width="12.7109375" style="179" customWidth="1"/>
    <col min="26" max="26" width="13.42578125" style="179" bestFit="1" customWidth="1"/>
    <col min="27" max="27" width="13.42578125" style="180" bestFit="1" customWidth="1"/>
    <col min="28" max="16384" width="11.42578125" style="181"/>
  </cols>
  <sheetData>
    <row r="2" spans="1:27" x14ac:dyDescent="0.2">
      <c r="A2" s="175"/>
      <c r="B2" s="175" t="s">
        <v>109</v>
      </c>
    </row>
    <row r="3" spans="1:27" x14ac:dyDescent="0.2">
      <c r="D3" s="181"/>
      <c r="E3" s="184"/>
      <c r="F3" s="185"/>
      <c r="G3" s="186"/>
    </row>
    <row r="4" spans="1:27" ht="12.75" x14ac:dyDescent="0.2">
      <c r="D4" s="181"/>
      <c r="E4" s="184"/>
      <c r="F4" s="185"/>
      <c r="G4"/>
      <c r="H4"/>
    </row>
    <row r="5" spans="1:27" ht="15.75" x14ac:dyDescent="0.25">
      <c r="B5" s="187" t="s">
        <v>54</v>
      </c>
      <c r="C5" s="280"/>
      <c r="D5" s="188"/>
      <c r="E5" s="188"/>
      <c r="F5" s="185"/>
      <c r="G5" s="186"/>
    </row>
    <row r="6" spans="1:27" x14ac:dyDescent="0.2">
      <c r="B6" s="189" t="s">
        <v>110</v>
      </c>
      <c r="C6" s="281"/>
      <c r="D6" s="189"/>
      <c r="E6" s="189"/>
      <c r="F6" s="185"/>
      <c r="G6" s="186"/>
    </row>
    <row r="7" spans="1:27" x14ac:dyDescent="0.2">
      <c r="B7" s="189" t="s">
        <v>53</v>
      </c>
      <c r="C7" s="505">
        <v>0.05</v>
      </c>
      <c r="D7" s="189"/>
      <c r="E7" s="189"/>
    </row>
    <row r="8" spans="1:27" s="195" customFormat="1" ht="11.25" customHeight="1" x14ac:dyDescent="0.2">
      <c r="A8" s="191"/>
      <c r="B8" s="191"/>
      <c r="C8" s="191"/>
      <c r="D8" s="191"/>
      <c r="E8" s="192"/>
      <c r="F8" s="193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</row>
    <row r="9" spans="1:27" ht="11.25" customHeight="1" x14ac:dyDescent="0.2">
      <c r="A9" s="535" t="s">
        <v>13</v>
      </c>
      <c r="B9" s="536"/>
      <c r="C9" s="283"/>
      <c r="D9" s="190"/>
      <c r="E9" s="19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</row>
    <row r="10" spans="1:27" ht="11.25" customHeight="1" x14ac:dyDescent="0.2">
      <c r="A10" s="535" t="s">
        <v>14</v>
      </c>
      <c r="B10" s="536"/>
      <c r="C10" s="282"/>
      <c r="D10" s="190"/>
      <c r="E10" s="19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</row>
    <row r="11" spans="1:27" ht="11.25" customHeight="1" x14ac:dyDescent="0.2">
      <c r="A11" s="535" t="s">
        <v>15</v>
      </c>
      <c r="B11" s="536"/>
      <c r="C11" s="282"/>
      <c r="D11" s="190"/>
      <c r="E11" s="190"/>
    </row>
    <row r="12" spans="1:27" x14ac:dyDescent="0.2">
      <c r="B12" s="196"/>
      <c r="C12" s="197"/>
      <c r="D12" s="197"/>
      <c r="E12" s="198"/>
      <c r="F12" s="196"/>
      <c r="G12" s="286">
        <v>1</v>
      </c>
      <c r="H12" s="286">
        <v>2</v>
      </c>
      <c r="I12" s="286">
        <v>3</v>
      </c>
      <c r="J12" s="286">
        <v>4</v>
      </c>
      <c r="K12" s="286">
        <v>5</v>
      </c>
      <c r="L12" s="286">
        <v>6</v>
      </c>
      <c r="M12" s="286">
        <v>7</v>
      </c>
      <c r="N12" s="286">
        <v>8</v>
      </c>
      <c r="O12" s="286">
        <v>9</v>
      </c>
      <c r="P12" s="286">
        <v>10</v>
      </c>
      <c r="Q12" s="286">
        <v>11</v>
      </c>
      <c r="R12" s="286">
        <v>12</v>
      </c>
      <c r="S12" s="286">
        <v>13</v>
      </c>
      <c r="T12" s="286">
        <v>14</v>
      </c>
      <c r="U12" s="286">
        <v>15</v>
      </c>
      <c r="V12" s="286">
        <v>16</v>
      </c>
      <c r="W12" s="286">
        <v>17</v>
      </c>
      <c r="X12" s="286">
        <v>18</v>
      </c>
      <c r="Y12" s="286">
        <v>19</v>
      </c>
      <c r="Z12" s="286">
        <v>20</v>
      </c>
      <c r="AA12" s="199"/>
    </row>
    <row r="13" spans="1:27" ht="22.5" x14ac:dyDescent="0.2">
      <c r="A13" s="295" t="s">
        <v>16</v>
      </c>
      <c r="B13" s="296" t="s">
        <v>17</v>
      </c>
      <c r="C13" s="295" t="s">
        <v>18</v>
      </c>
      <c r="D13" s="295" t="s">
        <v>19</v>
      </c>
      <c r="E13" s="297" t="s">
        <v>20</v>
      </c>
      <c r="F13" s="503"/>
      <c r="G13" s="298" t="s">
        <v>21</v>
      </c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531" t="s">
        <v>22</v>
      </c>
    </row>
    <row r="14" spans="1:27" x14ac:dyDescent="0.2">
      <c r="A14" s="300" t="s">
        <v>24</v>
      </c>
      <c r="B14" s="301" t="s">
        <v>23</v>
      </c>
      <c r="C14" s="302"/>
      <c r="D14" s="302"/>
      <c r="E14" s="303"/>
      <c r="F14" s="304"/>
      <c r="G14" s="305">
        <v>2019</v>
      </c>
      <c r="H14" s="305">
        <f>+G14+1</f>
        <v>2020</v>
      </c>
      <c r="I14" s="305">
        <f t="shared" ref="I14:Z14" si="0">+H14+1</f>
        <v>2021</v>
      </c>
      <c r="J14" s="305">
        <f t="shared" si="0"/>
        <v>2022</v>
      </c>
      <c r="K14" s="305">
        <f t="shared" si="0"/>
        <v>2023</v>
      </c>
      <c r="L14" s="305">
        <f t="shared" si="0"/>
        <v>2024</v>
      </c>
      <c r="M14" s="305">
        <f t="shared" si="0"/>
        <v>2025</v>
      </c>
      <c r="N14" s="305">
        <f t="shared" si="0"/>
        <v>2026</v>
      </c>
      <c r="O14" s="305">
        <f t="shared" si="0"/>
        <v>2027</v>
      </c>
      <c r="P14" s="305">
        <f t="shared" si="0"/>
        <v>2028</v>
      </c>
      <c r="Q14" s="305">
        <f t="shared" si="0"/>
        <v>2029</v>
      </c>
      <c r="R14" s="305">
        <f t="shared" si="0"/>
        <v>2030</v>
      </c>
      <c r="S14" s="305">
        <f t="shared" si="0"/>
        <v>2031</v>
      </c>
      <c r="T14" s="305">
        <f t="shared" si="0"/>
        <v>2032</v>
      </c>
      <c r="U14" s="305">
        <f t="shared" si="0"/>
        <v>2033</v>
      </c>
      <c r="V14" s="305">
        <f t="shared" si="0"/>
        <v>2034</v>
      </c>
      <c r="W14" s="305">
        <f t="shared" si="0"/>
        <v>2035</v>
      </c>
      <c r="X14" s="305">
        <f t="shared" si="0"/>
        <v>2036</v>
      </c>
      <c r="Y14" s="305">
        <f t="shared" si="0"/>
        <v>2037</v>
      </c>
      <c r="Z14" s="305">
        <f t="shared" si="0"/>
        <v>2038</v>
      </c>
      <c r="AA14" s="532"/>
    </row>
    <row r="15" spans="1:27" x14ac:dyDescent="0.2">
      <c r="A15" s="200" t="s">
        <v>260</v>
      </c>
      <c r="B15" s="158"/>
      <c r="C15" s="201" t="s">
        <v>25</v>
      </c>
      <c r="D15" s="289"/>
      <c r="E15" s="159"/>
      <c r="F15" s="202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8">
        <f>SUM(G15:Z15)</f>
        <v>0</v>
      </c>
    </row>
    <row r="16" spans="1:27" x14ac:dyDescent="0.2">
      <c r="A16" s="200" t="s">
        <v>261</v>
      </c>
      <c r="B16" s="158"/>
      <c r="C16" s="201" t="s">
        <v>25</v>
      </c>
      <c r="D16" s="289"/>
      <c r="E16" s="159"/>
      <c r="F16" s="202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8">
        <f t="shared" ref="AA16:AA30" si="1">SUM(G16:Z16)</f>
        <v>0</v>
      </c>
    </row>
    <row r="17" spans="1:27" x14ac:dyDescent="0.2">
      <c r="A17" s="200" t="s">
        <v>262</v>
      </c>
      <c r="B17" s="158"/>
      <c r="C17" s="201" t="s">
        <v>25</v>
      </c>
      <c r="D17" s="289"/>
      <c r="E17" s="159"/>
      <c r="F17" s="202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8">
        <f>SUM(G17:Z17)</f>
        <v>0</v>
      </c>
    </row>
    <row r="18" spans="1:27" x14ac:dyDescent="0.2">
      <c r="A18" s="200" t="s">
        <v>263</v>
      </c>
      <c r="B18" s="158"/>
      <c r="C18" s="201" t="s">
        <v>25</v>
      </c>
      <c r="D18" s="289"/>
      <c r="E18" s="159"/>
      <c r="F18" s="202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8">
        <f>SUM(G18:Z18)</f>
        <v>0</v>
      </c>
    </row>
    <row r="19" spans="1:27" x14ac:dyDescent="0.2">
      <c r="A19" s="200" t="s">
        <v>264</v>
      </c>
      <c r="B19" s="158"/>
      <c r="C19" s="201" t="s">
        <v>25</v>
      </c>
      <c r="D19" s="289"/>
      <c r="E19" s="159"/>
      <c r="F19" s="202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8">
        <f t="shared" ref="AA19:AA28" si="2">SUM(G19:Z19)</f>
        <v>0</v>
      </c>
    </row>
    <row r="20" spans="1:27" x14ac:dyDescent="0.2">
      <c r="A20" s="200" t="s">
        <v>265</v>
      </c>
      <c r="B20" s="158"/>
      <c r="C20" s="201" t="s">
        <v>25</v>
      </c>
      <c r="D20" s="289"/>
      <c r="E20" s="159"/>
      <c r="F20" s="202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8">
        <f t="shared" si="2"/>
        <v>0</v>
      </c>
    </row>
    <row r="21" spans="1:27" x14ac:dyDescent="0.2">
      <c r="A21" s="200" t="s">
        <v>266</v>
      </c>
      <c r="B21" s="158"/>
      <c r="C21" s="201" t="s">
        <v>25</v>
      </c>
      <c r="D21" s="289"/>
      <c r="E21" s="159"/>
      <c r="F21" s="202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8">
        <f t="shared" si="2"/>
        <v>0</v>
      </c>
    </row>
    <row r="22" spans="1:27" x14ac:dyDescent="0.2">
      <c r="A22" s="200" t="s">
        <v>267</v>
      </c>
      <c r="B22" s="158"/>
      <c r="C22" s="201" t="s">
        <v>25</v>
      </c>
      <c r="D22" s="289"/>
      <c r="E22" s="159"/>
      <c r="F22" s="202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8">
        <f t="shared" si="2"/>
        <v>0</v>
      </c>
    </row>
    <row r="23" spans="1:27" x14ac:dyDescent="0.2">
      <c r="A23" s="200" t="s">
        <v>268</v>
      </c>
      <c r="B23" s="158"/>
      <c r="C23" s="201" t="s">
        <v>25</v>
      </c>
      <c r="D23" s="289"/>
      <c r="E23" s="159"/>
      <c r="F23" s="202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8">
        <f t="shared" si="2"/>
        <v>0</v>
      </c>
    </row>
    <row r="24" spans="1:27" x14ac:dyDescent="0.2">
      <c r="A24" s="200" t="s">
        <v>269</v>
      </c>
      <c r="B24" s="158"/>
      <c r="C24" s="201" t="s">
        <v>25</v>
      </c>
      <c r="D24" s="289"/>
      <c r="E24" s="159"/>
      <c r="F24" s="202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8">
        <f t="shared" si="2"/>
        <v>0</v>
      </c>
    </row>
    <row r="25" spans="1:27" x14ac:dyDescent="0.2">
      <c r="A25" s="200" t="s">
        <v>270</v>
      </c>
      <c r="B25" s="158"/>
      <c r="C25" s="201" t="s">
        <v>25</v>
      </c>
      <c r="D25" s="289"/>
      <c r="E25" s="159"/>
      <c r="F25" s="202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8">
        <f t="shared" si="2"/>
        <v>0</v>
      </c>
    </row>
    <row r="26" spans="1:27" x14ac:dyDescent="0.2">
      <c r="A26" s="200" t="s">
        <v>271</v>
      </c>
      <c r="B26" s="158"/>
      <c r="C26" s="201" t="s">
        <v>25</v>
      </c>
      <c r="D26" s="289"/>
      <c r="E26" s="159"/>
      <c r="F26" s="202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8">
        <f t="shared" si="2"/>
        <v>0</v>
      </c>
    </row>
    <row r="27" spans="1:27" x14ac:dyDescent="0.2">
      <c r="A27" s="200" t="s">
        <v>272</v>
      </c>
      <c r="B27" s="158"/>
      <c r="C27" s="201" t="s">
        <v>25</v>
      </c>
      <c r="D27" s="289"/>
      <c r="E27" s="159"/>
      <c r="F27" s="202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8">
        <f t="shared" si="2"/>
        <v>0</v>
      </c>
    </row>
    <row r="28" spans="1:27" x14ac:dyDescent="0.2">
      <c r="A28" s="200" t="s">
        <v>273</v>
      </c>
      <c r="B28" s="158"/>
      <c r="C28" s="201" t="s">
        <v>25</v>
      </c>
      <c r="D28" s="289"/>
      <c r="E28" s="159"/>
      <c r="F28" s="202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8">
        <f t="shared" si="2"/>
        <v>0</v>
      </c>
    </row>
    <row r="29" spans="1:27" x14ac:dyDescent="0.2">
      <c r="A29" s="200" t="s">
        <v>274</v>
      </c>
      <c r="B29" s="158"/>
      <c r="C29" s="201" t="s">
        <v>25</v>
      </c>
      <c r="D29" s="289"/>
      <c r="E29" s="159"/>
      <c r="F29" s="202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8">
        <f>SUM(G29:Z29)</f>
        <v>0</v>
      </c>
    </row>
    <row r="30" spans="1:27" x14ac:dyDescent="0.2">
      <c r="A30" s="200" t="s">
        <v>275</v>
      </c>
      <c r="B30" s="158"/>
      <c r="C30" s="201" t="s">
        <v>25</v>
      </c>
      <c r="D30" s="289"/>
      <c r="E30" s="159"/>
      <c r="F30" s="202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8">
        <f t="shared" si="1"/>
        <v>0</v>
      </c>
    </row>
    <row r="31" spans="1:27" x14ac:dyDescent="0.2">
      <c r="A31" s="204"/>
      <c r="B31" s="205"/>
      <c r="C31" s="201"/>
      <c r="D31" s="206"/>
      <c r="E31" s="207"/>
      <c r="F31" s="202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03"/>
    </row>
    <row r="32" spans="1:27" x14ac:dyDescent="0.2">
      <c r="A32" s="208"/>
      <c r="B32" s="209" t="s">
        <v>9</v>
      </c>
      <c r="C32" s="210"/>
      <c r="D32" s="211"/>
      <c r="E32" s="212"/>
      <c r="F32" s="213"/>
      <c r="G32" s="290">
        <f>SUM(G15:G31)</f>
        <v>0</v>
      </c>
      <c r="H32" s="290">
        <f t="shared" ref="H32:Y32" si="3">SUM(H15:H31)</f>
        <v>0</v>
      </c>
      <c r="I32" s="290">
        <f t="shared" si="3"/>
        <v>0</v>
      </c>
      <c r="J32" s="290">
        <f t="shared" si="3"/>
        <v>0</v>
      </c>
      <c r="K32" s="290">
        <f t="shared" si="3"/>
        <v>0</v>
      </c>
      <c r="L32" s="290">
        <f t="shared" si="3"/>
        <v>0</v>
      </c>
      <c r="M32" s="290">
        <f t="shared" si="3"/>
        <v>0</v>
      </c>
      <c r="N32" s="290">
        <f t="shared" si="3"/>
        <v>0</v>
      </c>
      <c r="O32" s="290">
        <f t="shared" si="3"/>
        <v>0</v>
      </c>
      <c r="P32" s="290">
        <f t="shared" si="3"/>
        <v>0</v>
      </c>
      <c r="Q32" s="290">
        <f t="shared" si="3"/>
        <v>0</v>
      </c>
      <c r="R32" s="290">
        <f t="shared" si="3"/>
        <v>0</v>
      </c>
      <c r="S32" s="290">
        <f t="shared" si="3"/>
        <v>0</v>
      </c>
      <c r="T32" s="290">
        <f t="shared" si="3"/>
        <v>0</v>
      </c>
      <c r="U32" s="290">
        <f t="shared" si="3"/>
        <v>0</v>
      </c>
      <c r="V32" s="290">
        <f t="shared" si="3"/>
        <v>0</v>
      </c>
      <c r="W32" s="290">
        <f t="shared" si="3"/>
        <v>0</v>
      </c>
      <c r="X32" s="290">
        <f t="shared" si="3"/>
        <v>0</v>
      </c>
      <c r="Y32" s="290">
        <f t="shared" si="3"/>
        <v>0</v>
      </c>
      <c r="Z32" s="290">
        <f>SUM(Z15:Z31)</f>
        <v>0</v>
      </c>
      <c r="AA32" s="290">
        <f>SUM(AA15:AA31)</f>
        <v>0</v>
      </c>
    </row>
    <row r="33" spans="1:27" x14ac:dyDescent="0.2">
      <c r="A33" s="215"/>
      <c r="B33" s="216"/>
      <c r="C33" s="217"/>
      <c r="D33" s="218"/>
      <c r="E33" s="218"/>
      <c r="F33" s="219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1"/>
    </row>
    <row r="34" spans="1:27" s="222" customFormat="1" ht="22.5" x14ac:dyDescent="0.2">
      <c r="A34" s="306" t="s">
        <v>16</v>
      </c>
      <c r="B34" s="306" t="s">
        <v>17</v>
      </c>
      <c r="C34" s="306" t="s">
        <v>18</v>
      </c>
      <c r="D34" s="306" t="s">
        <v>26</v>
      </c>
      <c r="E34" s="306" t="s">
        <v>20</v>
      </c>
      <c r="F34" s="306"/>
      <c r="G34" s="528" t="s">
        <v>21</v>
      </c>
      <c r="H34" s="529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30"/>
      <c r="AA34" s="306"/>
    </row>
    <row r="35" spans="1:27" s="222" customFormat="1" ht="22.5" x14ac:dyDescent="0.2">
      <c r="A35" s="306"/>
      <c r="B35" s="306" t="s">
        <v>27</v>
      </c>
      <c r="C35" s="306"/>
      <c r="D35" s="306"/>
      <c r="E35" s="306"/>
      <c r="F35" s="306" t="s">
        <v>276</v>
      </c>
      <c r="G35" s="306">
        <v>1</v>
      </c>
      <c r="H35" s="306">
        <f>+G35+1</f>
        <v>2</v>
      </c>
      <c r="I35" s="306">
        <f t="shared" ref="I35:Z35" si="4">+H35+1</f>
        <v>3</v>
      </c>
      <c r="J35" s="306">
        <f t="shared" si="4"/>
        <v>4</v>
      </c>
      <c r="K35" s="306">
        <f t="shared" si="4"/>
        <v>5</v>
      </c>
      <c r="L35" s="306">
        <f t="shared" si="4"/>
        <v>6</v>
      </c>
      <c r="M35" s="306">
        <f t="shared" si="4"/>
        <v>7</v>
      </c>
      <c r="N35" s="306">
        <f t="shared" si="4"/>
        <v>8</v>
      </c>
      <c r="O35" s="306">
        <f t="shared" si="4"/>
        <v>9</v>
      </c>
      <c r="P35" s="306">
        <f t="shared" si="4"/>
        <v>10</v>
      </c>
      <c r="Q35" s="306">
        <f t="shared" si="4"/>
        <v>11</v>
      </c>
      <c r="R35" s="306">
        <f t="shared" si="4"/>
        <v>12</v>
      </c>
      <c r="S35" s="306">
        <f t="shared" si="4"/>
        <v>13</v>
      </c>
      <c r="T35" s="306">
        <f t="shared" si="4"/>
        <v>14</v>
      </c>
      <c r="U35" s="306">
        <f t="shared" si="4"/>
        <v>15</v>
      </c>
      <c r="V35" s="306">
        <f t="shared" si="4"/>
        <v>16</v>
      </c>
      <c r="W35" s="306">
        <f t="shared" si="4"/>
        <v>17</v>
      </c>
      <c r="X35" s="306">
        <f t="shared" si="4"/>
        <v>18</v>
      </c>
      <c r="Y35" s="306">
        <f t="shared" si="4"/>
        <v>19</v>
      </c>
      <c r="Z35" s="306">
        <f t="shared" si="4"/>
        <v>20</v>
      </c>
      <c r="AA35" s="306"/>
    </row>
    <row r="36" spans="1:27" s="223" customFormat="1" x14ac:dyDescent="0.2">
      <c r="A36" s="537" t="s">
        <v>28</v>
      </c>
      <c r="B36" s="538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</row>
    <row r="37" spans="1:27" x14ac:dyDescent="0.2">
      <c r="A37" s="202"/>
      <c r="B37" s="202" t="s">
        <v>99</v>
      </c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</row>
    <row r="38" spans="1:27" x14ac:dyDescent="0.2">
      <c r="A38" s="202">
        <v>1</v>
      </c>
      <c r="B38" s="160"/>
      <c r="C38" s="160"/>
      <c r="D38" s="291"/>
      <c r="E38" s="160"/>
      <c r="F38" s="248">
        <f t="shared" ref="F38:F55" si="5">+D38*E38*$C$11</f>
        <v>0</v>
      </c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88">
        <f>SUM(G38:Z38)</f>
        <v>0</v>
      </c>
    </row>
    <row r="39" spans="1:27" x14ac:dyDescent="0.2">
      <c r="A39" s="202">
        <f>+A38+1</f>
        <v>2</v>
      </c>
      <c r="B39" s="160"/>
      <c r="C39" s="160"/>
      <c r="D39" s="291"/>
      <c r="E39" s="160"/>
      <c r="F39" s="248">
        <f t="shared" si="5"/>
        <v>0</v>
      </c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88">
        <f t="shared" ref="AA39:AA54" si="6">SUM(G39:Z39)</f>
        <v>0</v>
      </c>
    </row>
    <row r="40" spans="1:27" x14ac:dyDescent="0.2">
      <c r="A40" s="202">
        <f t="shared" ref="A40:A55" si="7">+A39+1</f>
        <v>3</v>
      </c>
      <c r="B40" s="160"/>
      <c r="C40" s="160"/>
      <c r="D40" s="291"/>
      <c r="E40" s="160"/>
      <c r="F40" s="248">
        <f t="shared" si="5"/>
        <v>0</v>
      </c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88">
        <f t="shared" si="6"/>
        <v>0</v>
      </c>
    </row>
    <row r="41" spans="1:27" x14ac:dyDescent="0.2">
      <c r="A41" s="202">
        <f t="shared" si="7"/>
        <v>4</v>
      </c>
      <c r="B41" s="160"/>
      <c r="C41" s="160"/>
      <c r="D41" s="291"/>
      <c r="E41" s="160"/>
      <c r="F41" s="248">
        <f t="shared" si="5"/>
        <v>0</v>
      </c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88">
        <f t="shared" si="6"/>
        <v>0</v>
      </c>
    </row>
    <row r="42" spans="1:27" x14ac:dyDescent="0.2">
      <c r="A42" s="202">
        <f t="shared" si="7"/>
        <v>5</v>
      </c>
      <c r="B42" s="160"/>
      <c r="C42" s="160"/>
      <c r="D42" s="291"/>
      <c r="E42" s="160"/>
      <c r="F42" s="248">
        <f t="shared" si="5"/>
        <v>0</v>
      </c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88">
        <f t="shared" si="6"/>
        <v>0</v>
      </c>
    </row>
    <row r="43" spans="1:27" x14ac:dyDescent="0.2">
      <c r="A43" s="202">
        <f t="shared" si="7"/>
        <v>6</v>
      </c>
      <c r="B43" s="160"/>
      <c r="C43" s="160"/>
      <c r="D43" s="291"/>
      <c r="E43" s="160"/>
      <c r="F43" s="248">
        <f t="shared" si="5"/>
        <v>0</v>
      </c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88">
        <f t="shared" si="6"/>
        <v>0</v>
      </c>
    </row>
    <row r="44" spans="1:27" x14ac:dyDescent="0.2">
      <c r="A44" s="202">
        <f t="shared" si="7"/>
        <v>7</v>
      </c>
      <c r="B44" s="160"/>
      <c r="C44" s="160"/>
      <c r="D44" s="291"/>
      <c r="E44" s="160"/>
      <c r="F44" s="248">
        <f t="shared" si="5"/>
        <v>0</v>
      </c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88">
        <f t="shared" si="6"/>
        <v>0</v>
      </c>
    </row>
    <row r="45" spans="1:27" x14ac:dyDescent="0.2">
      <c r="A45" s="202">
        <f t="shared" si="7"/>
        <v>8</v>
      </c>
      <c r="B45" s="160"/>
      <c r="C45" s="160"/>
      <c r="D45" s="291"/>
      <c r="E45" s="160"/>
      <c r="F45" s="248">
        <f t="shared" si="5"/>
        <v>0</v>
      </c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88">
        <f t="shared" si="6"/>
        <v>0</v>
      </c>
    </row>
    <row r="46" spans="1:27" x14ac:dyDescent="0.2">
      <c r="A46" s="202">
        <f t="shared" si="7"/>
        <v>9</v>
      </c>
      <c r="B46" s="160"/>
      <c r="C46" s="160"/>
      <c r="D46" s="291"/>
      <c r="E46" s="160"/>
      <c r="F46" s="248">
        <f t="shared" si="5"/>
        <v>0</v>
      </c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88">
        <f t="shared" si="6"/>
        <v>0</v>
      </c>
    </row>
    <row r="47" spans="1:27" x14ac:dyDescent="0.2">
      <c r="A47" s="202">
        <f t="shared" si="7"/>
        <v>10</v>
      </c>
      <c r="B47" s="160"/>
      <c r="C47" s="160"/>
      <c r="D47" s="291"/>
      <c r="E47" s="160"/>
      <c r="F47" s="248">
        <f t="shared" si="5"/>
        <v>0</v>
      </c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88">
        <f t="shared" si="6"/>
        <v>0</v>
      </c>
    </row>
    <row r="48" spans="1:27" x14ac:dyDescent="0.2">
      <c r="A48" s="202">
        <f t="shared" si="7"/>
        <v>11</v>
      </c>
      <c r="B48" s="160"/>
      <c r="C48" s="160"/>
      <c r="D48" s="291"/>
      <c r="E48" s="160"/>
      <c r="F48" s="248">
        <f t="shared" si="5"/>
        <v>0</v>
      </c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88">
        <f t="shared" si="6"/>
        <v>0</v>
      </c>
    </row>
    <row r="49" spans="1:27" x14ac:dyDescent="0.2">
      <c r="A49" s="202">
        <f t="shared" si="7"/>
        <v>12</v>
      </c>
      <c r="B49" s="160"/>
      <c r="C49" s="160"/>
      <c r="D49" s="291"/>
      <c r="E49" s="160"/>
      <c r="F49" s="248">
        <f t="shared" si="5"/>
        <v>0</v>
      </c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88">
        <f t="shared" si="6"/>
        <v>0</v>
      </c>
    </row>
    <row r="50" spans="1:27" x14ac:dyDescent="0.2">
      <c r="A50" s="202">
        <f t="shared" si="7"/>
        <v>13</v>
      </c>
      <c r="B50" s="160"/>
      <c r="C50" s="160"/>
      <c r="D50" s="291"/>
      <c r="E50" s="160"/>
      <c r="F50" s="248">
        <f t="shared" si="5"/>
        <v>0</v>
      </c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88">
        <f t="shared" si="6"/>
        <v>0</v>
      </c>
    </row>
    <row r="51" spans="1:27" x14ac:dyDescent="0.2">
      <c r="A51" s="202">
        <f t="shared" si="7"/>
        <v>14</v>
      </c>
      <c r="B51" s="160"/>
      <c r="C51" s="160"/>
      <c r="D51" s="291"/>
      <c r="E51" s="160"/>
      <c r="F51" s="248">
        <f t="shared" si="5"/>
        <v>0</v>
      </c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88">
        <f t="shared" si="6"/>
        <v>0</v>
      </c>
    </row>
    <row r="52" spans="1:27" x14ac:dyDescent="0.2">
      <c r="A52" s="202">
        <f t="shared" si="7"/>
        <v>15</v>
      </c>
      <c r="B52" s="160"/>
      <c r="C52" s="160"/>
      <c r="D52" s="291"/>
      <c r="E52" s="160"/>
      <c r="F52" s="248">
        <f t="shared" si="5"/>
        <v>0</v>
      </c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88">
        <f t="shared" si="6"/>
        <v>0</v>
      </c>
    </row>
    <row r="53" spans="1:27" x14ac:dyDescent="0.2">
      <c r="A53" s="202">
        <f t="shared" si="7"/>
        <v>16</v>
      </c>
      <c r="B53" s="160"/>
      <c r="C53" s="160"/>
      <c r="D53" s="291"/>
      <c r="E53" s="160"/>
      <c r="F53" s="248">
        <f t="shared" si="5"/>
        <v>0</v>
      </c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88">
        <f t="shared" si="6"/>
        <v>0</v>
      </c>
    </row>
    <row r="54" spans="1:27" x14ac:dyDescent="0.2">
      <c r="A54" s="202">
        <f t="shared" si="7"/>
        <v>17</v>
      </c>
      <c r="B54" s="160"/>
      <c r="C54" s="160"/>
      <c r="D54" s="291"/>
      <c r="E54" s="160"/>
      <c r="F54" s="248">
        <f t="shared" si="5"/>
        <v>0</v>
      </c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88">
        <f t="shared" si="6"/>
        <v>0</v>
      </c>
    </row>
    <row r="55" spans="1:27" x14ac:dyDescent="0.2">
      <c r="A55" s="202">
        <f t="shared" si="7"/>
        <v>18</v>
      </c>
      <c r="B55" s="160"/>
      <c r="C55" s="160"/>
      <c r="D55" s="291"/>
      <c r="E55" s="160"/>
      <c r="F55" s="248">
        <f t="shared" si="5"/>
        <v>0</v>
      </c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88">
        <f>SUM(G55:Z55)</f>
        <v>0</v>
      </c>
    </row>
    <row r="56" spans="1:27" x14ac:dyDescent="0.2">
      <c r="A56" s="202"/>
      <c r="B56" s="227" t="s">
        <v>100</v>
      </c>
      <c r="C56" s="224"/>
      <c r="D56" s="292"/>
      <c r="E56" s="224"/>
      <c r="F56" s="225"/>
      <c r="G56" s="292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</row>
    <row r="57" spans="1:27" x14ac:dyDescent="0.2">
      <c r="A57" s="202">
        <f>+A55+1</f>
        <v>19</v>
      </c>
      <c r="B57" s="160"/>
      <c r="C57" s="160"/>
      <c r="D57" s="291"/>
      <c r="E57" s="160"/>
      <c r="F57" s="248">
        <f t="shared" ref="F57:F83" si="8">+D57*E57*$C$11</f>
        <v>0</v>
      </c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88">
        <f t="shared" ref="AA57:AA76" si="9">SUM(G57:Z57)</f>
        <v>0</v>
      </c>
    </row>
    <row r="58" spans="1:27" x14ac:dyDescent="0.2">
      <c r="A58" s="202">
        <f>+A57+1</f>
        <v>20</v>
      </c>
      <c r="B58" s="160"/>
      <c r="C58" s="160"/>
      <c r="D58" s="291"/>
      <c r="E58" s="160"/>
      <c r="F58" s="248">
        <f t="shared" si="8"/>
        <v>0</v>
      </c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88">
        <f t="shared" si="9"/>
        <v>0</v>
      </c>
    </row>
    <row r="59" spans="1:27" x14ac:dyDescent="0.2">
      <c r="A59" s="202">
        <f t="shared" ref="A59:A77" si="10">+A58+1</f>
        <v>21</v>
      </c>
      <c r="B59" s="160"/>
      <c r="C59" s="160"/>
      <c r="D59" s="291"/>
      <c r="E59" s="160"/>
      <c r="F59" s="248">
        <f t="shared" si="8"/>
        <v>0</v>
      </c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88">
        <f t="shared" si="9"/>
        <v>0</v>
      </c>
    </row>
    <row r="60" spans="1:27" x14ac:dyDescent="0.2">
      <c r="A60" s="202">
        <f t="shared" si="10"/>
        <v>22</v>
      </c>
      <c r="B60" s="160"/>
      <c r="C60" s="160"/>
      <c r="D60" s="291"/>
      <c r="E60" s="160"/>
      <c r="F60" s="248">
        <f t="shared" si="8"/>
        <v>0</v>
      </c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88">
        <f t="shared" si="9"/>
        <v>0</v>
      </c>
    </row>
    <row r="61" spans="1:27" x14ac:dyDescent="0.2">
      <c r="A61" s="202">
        <f t="shared" si="10"/>
        <v>23</v>
      </c>
      <c r="B61" s="160"/>
      <c r="C61" s="160"/>
      <c r="D61" s="291"/>
      <c r="E61" s="160"/>
      <c r="F61" s="248">
        <f t="shared" si="8"/>
        <v>0</v>
      </c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88">
        <f t="shared" si="9"/>
        <v>0</v>
      </c>
    </row>
    <row r="62" spans="1:27" x14ac:dyDescent="0.2">
      <c r="A62" s="202">
        <f t="shared" si="10"/>
        <v>24</v>
      </c>
      <c r="B62" s="160"/>
      <c r="C62" s="160"/>
      <c r="D62" s="291"/>
      <c r="E62" s="160"/>
      <c r="F62" s="248">
        <f t="shared" si="8"/>
        <v>0</v>
      </c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88">
        <f t="shared" si="9"/>
        <v>0</v>
      </c>
    </row>
    <row r="63" spans="1:27" x14ac:dyDescent="0.2">
      <c r="A63" s="202">
        <f t="shared" si="10"/>
        <v>25</v>
      </c>
      <c r="B63" s="160"/>
      <c r="C63" s="160"/>
      <c r="D63" s="291"/>
      <c r="E63" s="160"/>
      <c r="F63" s="248">
        <f t="shared" si="8"/>
        <v>0</v>
      </c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88">
        <f t="shared" si="9"/>
        <v>0</v>
      </c>
    </row>
    <row r="64" spans="1:27" x14ac:dyDescent="0.2">
      <c r="A64" s="202">
        <f t="shared" si="10"/>
        <v>26</v>
      </c>
      <c r="B64" s="160"/>
      <c r="C64" s="160"/>
      <c r="D64" s="291"/>
      <c r="E64" s="160"/>
      <c r="F64" s="248">
        <f t="shared" si="8"/>
        <v>0</v>
      </c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88">
        <f t="shared" si="9"/>
        <v>0</v>
      </c>
    </row>
    <row r="65" spans="1:27" x14ac:dyDescent="0.2">
      <c r="A65" s="202">
        <f t="shared" si="10"/>
        <v>27</v>
      </c>
      <c r="B65" s="160"/>
      <c r="C65" s="160"/>
      <c r="D65" s="291"/>
      <c r="E65" s="160"/>
      <c r="F65" s="248">
        <f t="shared" si="8"/>
        <v>0</v>
      </c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88">
        <f t="shared" si="9"/>
        <v>0</v>
      </c>
    </row>
    <row r="66" spans="1:27" x14ac:dyDescent="0.2">
      <c r="A66" s="202">
        <f t="shared" si="10"/>
        <v>28</v>
      </c>
      <c r="B66" s="160"/>
      <c r="C66" s="160"/>
      <c r="D66" s="291"/>
      <c r="E66" s="160"/>
      <c r="F66" s="248">
        <f t="shared" si="8"/>
        <v>0</v>
      </c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88">
        <f t="shared" si="9"/>
        <v>0</v>
      </c>
    </row>
    <row r="67" spans="1:27" x14ac:dyDescent="0.2">
      <c r="A67" s="202">
        <f t="shared" si="10"/>
        <v>29</v>
      </c>
      <c r="B67" s="160"/>
      <c r="C67" s="160"/>
      <c r="D67" s="291"/>
      <c r="E67" s="160"/>
      <c r="F67" s="248">
        <f t="shared" si="8"/>
        <v>0</v>
      </c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88">
        <f t="shared" si="9"/>
        <v>0</v>
      </c>
    </row>
    <row r="68" spans="1:27" x14ac:dyDescent="0.2">
      <c r="A68" s="202">
        <f t="shared" si="10"/>
        <v>30</v>
      </c>
      <c r="B68" s="160"/>
      <c r="C68" s="160"/>
      <c r="D68" s="291"/>
      <c r="E68" s="160"/>
      <c r="F68" s="248">
        <f t="shared" si="8"/>
        <v>0</v>
      </c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88">
        <f t="shared" si="9"/>
        <v>0</v>
      </c>
    </row>
    <row r="69" spans="1:27" x14ac:dyDescent="0.2">
      <c r="A69" s="202">
        <f t="shared" si="10"/>
        <v>31</v>
      </c>
      <c r="B69" s="160"/>
      <c r="C69" s="160"/>
      <c r="D69" s="291"/>
      <c r="E69" s="160"/>
      <c r="F69" s="248">
        <f t="shared" si="8"/>
        <v>0</v>
      </c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88">
        <f t="shared" si="9"/>
        <v>0</v>
      </c>
    </row>
    <row r="70" spans="1:27" x14ac:dyDescent="0.2">
      <c r="A70" s="202">
        <f t="shared" si="10"/>
        <v>32</v>
      </c>
      <c r="B70" s="160"/>
      <c r="C70" s="160"/>
      <c r="D70" s="291"/>
      <c r="E70" s="160"/>
      <c r="F70" s="248">
        <f t="shared" si="8"/>
        <v>0</v>
      </c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88">
        <f t="shared" si="9"/>
        <v>0</v>
      </c>
    </row>
    <row r="71" spans="1:27" x14ac:dyDescent="0.2">
      <c r="A71" s="202">
        <f t="shared" si="10"/>
        <v>33</v>
      </c>
      <c r="B71" s="160"/>
      <c r="C71" s="160"/>
      <c r="D71" s="291"/>
      <c r="E71" s="160"/>
      <c r="F71" s="248">
        <f t="shared" si="8"/>
        <v>0</v>
      </c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88">
        <f t="shared" si="9"/>
        <v>0</v>
      </c>
    </row>
    <row r="72" spans="1:27" x14ac:dyDescent="0.2">
      <c r="A72" s="202">
        <f t="shared" si="10"/>
        <v>34</v>
      </c>
      <c r="B72" s="160"/>
      <c r="C72" s="160"/>
      <c r="D72" s="291"/>
      <c r="E72" s="160"/>
      <c r="F72" s="248">
        <f t="shared" si="8"/>
        <v>0</v>
      </c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88">
        <f t="shared" si="9"/>
        <v>0</v>
      </c>
    </row>
    <row r="73" spans="1:27" x14ac:dyDescent="0.2">
      <c r="A73" s="202">
        <f t="shared" si="10"/>
        <v>35</v>
      </c>
      <c r="B73" s="160"/>
      <c r="C73" s="160"/>
      <c r="D73" s="291"/>
      <c r="E73" s="160"/>
      <c r="F73" s="248">
        <f t="shared" si="8"/>
        <v>0</v>
      </c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88">
        <f t="shared" si="9"/>
        <v>0</v>
      </c>
    </row>
    <row r="74" spans="1:27" x14ac:dyDescent="0.2">
      <c r="A74" s="202">
        <f t="shared" si="10"/>
        <v>36</v>
      </c>
      <c r="B74" s="160"/>
      <c r="C74" s="160"/>
      <c r="D74" s="291"/>
      <c r="E74" s="160"/>
      <c r="F74" s="248">
        <f t="shared" si="8"/>
        <v>0</v>
      </c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88">
        <f t="shared" si="9"/>
        <v>0</v>
      </c>
    </row>
    <row r="75" spans="1:27" x14ac:dyDescent="0.2">
      <c r="A75" s="202">
        <f t="shared" si="10"/>
        <v>37</v>
      </c>
      <c r="B75" s="160"/>
      <c r="C75" s="160"/>
      <c r="D75" s="291"/>
      <c r="E75" s="160"/>
      <c r="F75" s="248">
        <f t="shared" si="8"/>
        <v>0</v>
      </c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88">
        <f t="shared" si="9"/>
        <v>0</v>
      </c>
    </row>
    <row r="76" spans="1:27" x14ac:dyDescent="0.2">
      <c r="A76" s="202">
        <f t="shared" si="10"/>
        <v>38</v>
      </c>
      <c r="B76" s="160"/>
      <c r="C76" s="160"/>
      <c r="D76" s="291"/>
      <c r="E76" s="160"/>
      <c r="F76" s="248">
        <f t="shared" si="8"/>
        <v>0</v>
      </c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88">
        <f t="shared" si="9"/>
        <v>0</v>
      </c>
    </row>
    <row r="77" spans="1:27" x14ac:dyDescent="0.2">
      <c r="A77" s="202">
        <f t="shared" si="10"/>
        <v>39</v>
      </c>
      <c r="B77" s="160"/>
      <c r="C77" s="160"/>
      <c r="D77" s="291"/>
      <c r="E77" s="160"/>
      <c r="F77" s="248">
        <f t="shared" si="8"/>
        <v>0</v>
      </c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4"/>
    </row>
    <row r="78" spans="1:27" x14ac:dyDescent="0.2">
      <c r="A78" s="202">
        <f>+A77+1</f>
        <v>40</v>
      </c>
      <c r="B78" s="160"/>
      <c r="C78" s="160"/>
      <c r="D78" s="291"/>
      <c r="E78" s="160"/>
      <c r="F78" s="248">
        <f t="shared" si="8"/>
        <v>0</v>
      </c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88">
        <f t="shared" ref="AA78:AA91" si="11">SUM(G78:Z78)</f>
        <v>0</v>
      </c>
    </row>
    <row r="79" spans="1:27" x14ac:dyDescent="0.2">
      <c r="A79" s="202">
        <f>+A78+1</f>
        <v>41</v>
      </c>
      <c r="B79" s="160"/>
      <c r="C79" s="160"/>
      <c r="D79" s="291"/>
      <c r="E79" s="160"/>
      <c r="F79" s="248">
        <f t="shared" si="8"/>
        <v>0</v>
      </c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88">
        <f t="shared" si="11"/>
        <v>0</v>
      </c>
    </row>
    <row r="80" spans="1:27" x14ac:dyDescent="0.2">
      <c r="A80" s="202">
        <f t="shared" ref="A80:A91" si="12">+A79+1</f>
        <v>42</v>
      </c>
      <c r="B80" s="160"/>
      <c r="C80" s="160"/>
      <c r="D80" s="291"/>
      <c r="E80" s="160"/>
      <c r="F80" s="248">
        <f t="shared" si="8"/>
        <v>0</v>
      </c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88">
        <f t="shared" si="11"/>
        <v>0</v>
      </c>
    </row>
    <row r="81" spans="1:27" x14ac:dyDescent="0.2">
      <c r="A81" s="202">
        <f t="shared" si="12"/>
        <v>43</v>
      </c>
      <c r="B81" s="160"/>
      <c r="C81" s="160"/>
      <c r="D81" s="291"/>
      <c r="E81" s="160"/>
      <c r="F81" s="248">
        <f t="shared" si="8"/>
        <v>0</v>
      </c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88">
        <f t="shared" si="11"/>
        <v>0</v>
      </c>
    </row>
    <row r="82" spans="1:27" x14ac:dyDescent="0.2">
      <c r="A82" s="202">
        <f t="shared" si="12"/>
        <v>44</v>
      </c>
      <c r="B82" s="160"/>
      <c r="C82" s="160"/>
      <c r="D82" s="291"/>
      <c r="E82" s="160"/>
      <c r="F82" s="248">
        <f>+D82*E82*$C$11</f>
        <v>0</v>
      </c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88">
        <f t="shared" si="11"/>
        <v>0</v>
      </c>
    </row>
    <row r="83" spans="1:27" x14ac:dyDescent="0.2">
      <c r="A83" s="202">
        <f t="shared" si="12"/>
        <v>45</v>
      </c>
      <c r="B83" s="160"/>
      <c r="C83" s="160"/>
      <c r="D83" s="291"/>
      <c r="E83" s="160"/>
      <c r="F83" s="248">
        <f t="shared" si="8"/>
        <v>0</v>
      </c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88">
        <f t="shared" si="11"/>
        <v>0</v>
      </c>
    </row>
    <row r="84" spans="1:27" x14ac:dyDescent="0.2">
      <c r="A84" s="202">
        <f t="shared" si="12"/>
        <v>46</v>
      </c>
      <c r="B84" s="160"/>
      <c r="C84" s="160"/>
      <c r="D84" s="291"/>
      <c r="E84" s="160"/>
      <c r="F84" s="248">
        <f>D84*E84*$C$11</f>
        <v>0</v>
      </c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88">
        <f t="shared" si="11"/>
        <v>0</v>
      </c>
    </row>
    <row r="85" spans="1:27" x14ac:dyDescent="0.2">
      <c r="A85" s="202">
        <f t="shared" si="12"/>
        <v>47</v>
      </c>
      <c r="B85" s="160"/>
      <c r="C85" s="160"/>
      <c r="D85" s="291"/>
      <c r="E85" s="160"/>
      <c r="F85" s="248">
        <f>+D85*E85*$C$11</f>
        <v>0</v>
      </c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88">
        <f t="shared" si="11"/>
        <v>0</v>
      </c>
    </row>
    <row r="86" spans="1:27" x14ac:dyDescent="0.2">
      <c r="A86" s="202">
        <f t="shared" si="12"/>
        <v>48</v>
      </c>
      <c r="B86" s="160"/>
      <c r="C86" s="160"/>
      <c r="D86" s="291"/>
      <c r="E86" s="160"/>
      <c r="F86" s="248">
        <f t="shared" ref="F86:F91" si="13">+D86*E86*$C$11</f>
        <v>0</v>
      </c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88">
        <f t="shared" si="11"/>
        <v>0</v>
      </c>
    </row>
    <row r="87" spans="1:27" x14ac:dyDescent="0.2">
      <c r="A87" s="202">
        <f t="shared" si="12"/>
        <v>49</v>
      </c>
      <c r="B87" s="160"/>
      <c r="C87" s="160"/>
      <c r="D87" s="291"/>
      <c r="E87" s="160"/>
      <c r="F87" s="248">
        <f t="shared" si="13"/>
        <v>0</v>
      </c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88">
        <f t="shared" si="11"/>
        <v>0</v>
      </c>
    </row>
    <row r="88" spans="1:27" x14ac:dyDescent="0.2">
      <c r="A88" s="202">
        <f t="shared" si="12"/>
        <v>50</v>
      </c>
      <c r="B88" s="160"/>
      <c r="C88" s="160"/>
      <c r="D88" s="291"/>
      <c r="E88" s="160"/>
      <c r="F88" s="248">
        <f t="shared" si="13"/>
        <v>0</v>
      </c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88">
        <f t="shared" si="11"/>
        <v>0</v>
      </c>
    </row>
    <row r="89" spans="1:27" x14ac:dyDescent="0.2">
      <c r="A89" s="202">
        <f t="shared" si="12"/>
        <v>51</v>
      </c>
      <c r="B89" s="160"/>
      <c r="C89" s="160"/>
      <c r="D89" s="291"/>
      <c r="E89" s="160"/>
      <c r="F89" s="248">
        <f t="shared" si="13"/>
        <v>0</v>
      </c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88">
        <f t="shared" si="11"/>
        <v>0</v>
      </c>
    </row>
    <row r="90" spans="1:27" x14ac:dyDescent="0.2">
      <c r="A90" s="202">
        <f t="shared" si="12"/>
        <v>52</v>
      </c>
      <c r="B90" s="160"/>
      <c r="C90" s="160"/>
      <c r="D90" s="291"/>
      <c r="E90" s="160"/>
      <c r="F90" s="248">
        <f t="shared" si="13"/>
        <v>0</v>
      </c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88">
        <f t="shared" si="11"/>
        <v>0</v>
      </c>
    </row>
    <row r="91" spans="1:27" x14ac:dyDescent="0.2">
      <c r="A91" s="202">
        <f t="shared" si="12"/>
        <v>53</v>
      </c>
      <c r="B91" s="160"/>
      <c r="C91" s="160"/>
      <c r="D91" s="291"/>
      <c r="E91" s="160"/>
      <c r="F91" s="248">
        <f t="shared" si="13"/>
        <v>0</v>
      </c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88">
        <f t="shared" si="11"/>
        <v>0</v>
      </c>
    </row>
    <row r="92" spans="1:27" s="222" customFormat="1" x14ac:dyDescent="0.2">
      <c r="A92" s="227"/>
      <c r="B92" s="227" t="s">
        <v>101</v>
      </c>
      <c r="C92" s="227"/>
      <c r="D92" s="293"/>
      <c r="E92" s="227"/>
      <c r="F92" s="228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</row>
    <row r="93" spans="1:27" x14ac:dyDescent="0.2">
      <c r="A93" s="202">
        <f>+A91+1</f>
        <v>54</v>
      </c>
      <c r="B93" s="506"/>
      <c r="C93" s="506"/>
      <c r="D93" s="404"/>
      <c r="E93" s="506"/>
      <c r="F93" s="248">
        <f t="shared" ref="F93:F103" si="14">+D93*E93*$C$11</f>
        <v>0</v>
      </c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88">
        <f t="shared" ref="AA93:AA102" si="15">SUM(G93:Z93)</f>
        <v>0</v>
      </c>
    </row>
    <row r="94" spans="1:27" x14ac:dyDescent="0.2">
      <c r="A94" s="202">
        <f>+A93+1</f>
        <v>55</v>
      </c>
      <c r="B94" s="506"/>
      <c r="C94" s="506"/>
      <c r="D94" s="404"/>
      <c r="E94" s="506"/>
      <c r="F94" s="248">
        <f t="shared" si="14"/>
        <v>0</v>
      </c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88">
        <f t="shared" si="15"/>
        <v>0</v>
      </c>
    </row>
    <row r="95" spans="1:27" x14ac:dyDescent="0.2">
      <c r="A95" s="202">
        <f t="shared" ref="A95:A103" si="16">+A94+1</f>
        <v>56</v>
      </c>
      <c r="B95" s="506"/>
      <c r="C95" s="506"/>
      <c r="D95" s="404"/>
      <c r="E95" s="506"/>
      <c r="F95" s="248">
        <f t="shared" si="14"/>
        <v>0</v>
      </c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88">
        <f t="shared" si="15"/>
        <v>0</v>
      </c>
    </row>
    <row r="96" spans="1:27" x14ac:dyDescent="0.2">
      <c r="A96" s="202">
        <f t="shared" si="16"/>
        <v>57</v>
      </c>
      <c r="B96" s="506"/>
      <c r="C96" s="506"/>
      <c r="D96" s="404"/>
      <c r="E96" s="506"/>
      <c r="F96" s="248">
        <f t="shared" si="14"/>
        <v>0</v>
      </c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88">
        <f t="shared" si="15"/>
        <v>0</v>
      </c>
    </row>
    <row r="97" spans="1:27" x14ac:dyDescent="0.2">
      <c r="A97" s="202">
        <f t="shared" si="16"/>
        <v>58</v>
      </c>
      <c r="B97" s="506"/>
      <c r="C97" s="506"/>
      <c r="D97" s="404"/>
      <c r="E97" s="506"/>
      <c r="F97" s="248">
        <f t="shared" si="14"/>
        <v>0</v>
      </c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88">
        <f t="shared" si="15"/>
        <v>0</v>
      </c>
    </row>
    <row r="98" spans="1:27" x14ac:dyDescent="0.2">
      <c r="A98" s="202">
        <f t="shared" si="16"/>
        <v>59</v>
      </c>
      <c r="B98" s="506"/>
      <c r="C98" s="506"/>
      <c r="D98" s="404"/>
      <c r="E98" s="506"/>
      <c r="F98" s="248">
        <f t="shared" si="14"/>
        <v>0</v>
      </c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88">
        <f t="shared" si="15"/>
        <v>0</v>
      </c>
    </row>
    <row r="99" spans="1:27" x14ac:dyDescent="0.2">
      <c r="A99" s="202">
        <f t="shared" si="16"/>
        <v>60</v>
      </c>
      <c r="B99" s="506"/>
      <c r="C99" s="506"/>
      <c r="D99" s="404"/>
      <c r="E99" s="506"/>
      <c r="F99" s="248">
        <f t="shared" si="14"/>
        <v>0</v>
      </c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88">
        <f t="shared" si="15"/>
        <v>0</v>
      </c>
    </row>
    <row r="100" spans="1:27" x14ac:dyDescent="0.2">
      <c r="A100" s="202">
        <f t="shared" si="16"/>
        <v>61</v>
      </c>
      <c r="B100" s="506"/>
      <c r="C100" s="506"/>
      <c r="D100" s="404"/>
      <c r="E100" s="506"/>
      <c r="F100" s="248">
        <f t="shared" si="14"/>
        <v>0</v>
      </c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88">
        <f t="shared" si="15"/>
        <v>0</v>
      </c>
    </row>
    <row r="101" spans="1:27" x14ac:dyDescent="0.2">
      <c r="A101" s="202">
        <f t="shared" si="16"/>
        <v>62</v>
      </c>
      <c r="B101" s="506"/>
      <c r="C101" s="506"/>
      <c r="D101" s="404"/>
      <c r="E101" s="506"/>
      <c r="F101" s="248">
        <f t="shared" si="14"/>
        <v>0</v>
      </c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88">
        <f t="shared" si="15"/>
        <v>0</v>
      </c>
    </row>
    <row r="102" spans="1:27" x14ac:dyDescent="0.2">
      <c r="A102" s="202">
        <f t="shared" si="16"/>
        <v>63</v>
      </c>
      <c r="B102" s="506"/>
      <c r="C102" s="506"/>
      <c r="D102" s="404"/>
      <c r="E102" s="506"/>
      <c r="F102" s="248">
        <f t="shared" si="14"/>
        <v>0</v>
      </c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88">
        <f t="shared" si="15"/>
        <v>0</v>
      </c>
    </row>
    <row r="103" spans="1:27" x14ac:dyDescent="0.2">
      <c r="A103" s="202">
        <f t="shared" si="16"/>
        <v>64</v>
      </c>
      <c r="B103" s="506"/>
      <c r="C103" s="506"/>
      <c r="D103" s="404"/>
      <c r="E103" s="506"/>
      <c r="F103" s="248">
        <f t="shared" si="14"/>
        <v>0</v>
      </c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88">
        <f>SUM(G103:Z103)</f>
        <v>0</v>
      </c>
    </row>
    <row r="104" spans="1:27" s="222" customFormat="1" x14ac:dyDescent="0.2">
      <c r="A104" s="307"/>
      <c r="B104" s="213" t="s">
        <v>30</v>
      </c>
      <c r="C104" s="307"/>
      <c r="D104" s="307"/>
      <c r="E104" s="308"/>
      <c r="F104" s="309">
        <f t="shared" ref="F104:Z104" si="17">SUM(F38:F103)</f>
        <v>0</v>
      </c>
      <c r="G104" s="309">
        <f t="shared" si="17"/>
        <v>0</v>
      </c>
      <c r="H104" s="309">
        <f t="shared" si="17"/>
        <v>0</v>
      </c>
      <c r="I104" s="309">
        <f t="shared" si="17"/>
        <v>0</v>
      </c>
      <c r="J104" s="309">
        <f t="shared" si="17"/>
        <v>0</v>
      </c>
      <c r="K104" s="309">
        <f t="shared" si="17"/>
        <v>0</v>
      </c>
      <c r="L104" s="309">
        <f t="shared" si="17"/>
        <v>0</v>
      </c>
      <c r="M104" s="309">
        <f t="shared" si="17"/>
        <v>0</v>
      </c>
      <c r="N104" s="309">
        <f t="shared" si="17"/>
        <v>0</v>
      </c>
      <c r="O104" s="309">
        <f t="shared" si="17"/>
        <v>0</v>
      </c>
      <c r="P104" s="309">
        <f t="shared" si="17"/>
        <v>0</v>
      </c>
      <c r="Q104" s="309">
        <f t="shared" si="17"/>
        <v>0</v>
      </c>
      <c r="R104" s="309">
        <f t="shared" si="17"/>
        <v>0</v>
      </c>
      <c r="S104" s="309">
        <f t="shared" si="17"/>
        <v>0</v>
      </c>
      <c r="T104" s="309">
        <f t="shared" si="17"/>
        <v>0</v>
      </c>
      <c r="U104" s="309">
        <f t="shared" si="17"/>
        <v>0</v>
      </c>
      <c r="V104" s="309">
        <f t="shared" si="17"/>
        <v>0</v>
      </c>
      <c r="W104" s="309">
        <f t="shared" si="17"/>
        <v>0</v>
      </c>
      <c r="X104" s="309">
        <f t="shared" si="17"/>
        <v>0</v>
      </c>
      <c r="Y104" s="309">
        <f t="shared" si="17"/>
        <v>0</v>
      </c>
      <c r="Z104" s="309">
        <f t="shared" si="17"/>
        <v>0</v>
      </c>
      <c r="AA104" s="309">
        <f>SUM(AA38:AA103)</f>
        <v>0</v>
      </c>
    </row>
    <row r="105" spans="1:27" x14ac:dyDescent="0.2">
      <c r="A105" s="215"/>
      <c r="B105" s="216"/>
      <c r="C105" s="217"/>
      <c r="D105" s="229"/>
      <c r="E105" s="230"/>
      <c r="F105" s="219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1"/>
    </row>
    <row r="106" spans="1:27" s="223" customFormat="1" x14ac:dyDescent="0.2">
      <c r="A106" s="310" t="s">
        <v>31</v>
      </c>
      <c r="B106" s="311"/>
      <c r="C106" s="312"/>
      <c r="D106" s="313"/>
      <c r="E106" s="314"/>
      <c r="F106" s="315"/>
      <c r="G106" s="316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</row>
    <row r="107" spans="1:27" s="222" customFormat="1" x14ac:dyDescent="0.2">
      <c r="A107" s="231"/>
      <c r="B107" s="232" t="s">
        <v>29</v>
      </c>
      <c r="C107" s="233"/>
      <c r="D107" s="234"/>
      <c r="E107" s="235"/>
      <c r="F107" s="227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</row>
    <row r="108" spans="1:27" x14ac:dyDescent="0.2">
      <c r="A108" s="202">
        <f>+A103+1</f>
        <v>65</v>
      </c>
      <c r="B108" s="161"/>
      <c r="C108" s="162"/>
      <c r="D108" s="373"/>
      <c r="E108" s="163"/>
      <c r="F108" s="248">
        <f t="shared" ref="F108:F125" si="18">+D108*E108*$C$11</f>
        <v>0</v>
      </c>
      <c r="G108" s="376"/>
      <c r="H108" s="376"/>
      <c r="I108" s="376"/>
      <c r="J108" s="376"/>
      <c r="K108" s="377"/>
      <c r="L108" s="378"/>
      <c r="M108" s="378"/>
      <c r="N108" s="378"/>
      <c r="O108" s="378"/>
      <c r="P108" s="378"/>
      <c r="Q108" s="378"/>
      <c r="R108" s="378"/>
      <c r="S108" s="378"/>
      <c r="T108" s="378"/>
      <c r="U108" s="378"/>
      <c r="V108" s="378"/>
      <c r="W108" s="378"/>
      <c r="X108" s="378"/>
      <c r="Y108" s="378"/>
      <c r="Z108" s="378"/>
      <c r="AA108" s="294">
        <f>SUM(G108:Z108)</f>
        <v>0</v>
      </c>
    </row>
    <row r="109" spans="1:27" x14ac:dyDescent="0.2">
      <c r="A109" s="202">
        <f>+A108+1</f>
        <v>66</v>
      </c>
      <c r="B109" s="164"/>
      <c r="C109" s="162"/>
      <c r="D109" s="373"/>
      <c r="E109" s="163"/>
      <c r="F109" s="248">
        <f t="shared" si="18"/>
        <v>0</v>
      </c>
      <c r="G109" s="379"/>
      <c r="H109" s="379"/>
      <c r="I109" s="379"/>
      <c r="J109" s="379"/>
      <c r="K109" s="379"/>
      <c r="L109" s="379"/>
      <c r="M109" s="379"/>
      <c r="N109" s="379"/>
      <c r="O109" s="380"/>
      <c r="P109" s="380"/>
      <c r="Q109" s="380"/>
      <c r="R109" s="380"/>
      <c r="S109" s="380"/>
      <c r="T109" s="380"/>
      <c r="U109" s="380"/>
      <c r="V109" s="380"/>
      <c r="W109" s="378"/>
      <c r="X109" s="378"/>
      <c r="Y109" s="378"/>
      <c r="Z109" s="378"/>
      <c r="AA109" s="294">
        <f t="shared" ref="AA109:AA156" si="19">SUM(G109:Z109)</f>
        <v>0</v>
      </c>
    </row>
    <row r="110" spans="1:27" x14ac:dyDescent="0.2">
      <c r="A110" s="202">
        <f t="shared" ref="A110:A125" si="20">+A109+1</f>
        <v>67</v>
      </c>
      <c r="B110" s="164"/>
      <c r="C110" s="162"/>
      <c r="D110" s="373"/>
      <c r="E110" s="163"/>
      <c r="F110" s="248">
        <f t="shared" si="18"/>
        <v>0</v>
      </c>
      <c r="G110" s="379"/>
      <c r="H110" s="379"/>
      <c r="I110" s="379"/>
      <c r="J110" s="377"/>
      <c r="K110" s="377"/>
      <c r="L110" s="377"/>
      <c r="M110" s="377"/>
      <c r="N110" s="377"/>
      <c r="O110" s="381"/>
      <c r="P110" s="381"/>
      <c r="Q110" s="381"/>
      <c r="R110" s="381"/>
      <c r="S110" s="381"/>
      <c r="T110" s="381"/>
      <c r="U110" s="381"/>
      <c r="V110" s="381"/>
      <c r="W110" s="378"/>
      <c r="X110" s="378"/>
      <c r="Y110" s="378"/>
      <c r="Z110" s="378"/>
      <c r="AA110" s="294">
        <f t="shared" si="19"/>
        <v>0</v>
      </c>
    </row>
    <row r="111" spans="1:27" x14ac:dyDescent="0.2">
      <c r="A111" s="202">
        <f t="shared" si="20"/>
        <v>68</v>
      </c>
      <c r="B111" s="164"/>
      <c r="C111" s="162"/>
      <c r="D111" s="373"/>
      <c r="E111" s="163"/>
      <c r="F111" s="248">
        <f t="shared" si="18"/>
        <v>0</v>
      </c>
      <c r="G111" s="379"/>
      <c r="H111" s="379"/>
      <c r="I111" s="379"/>
      <c r="J111" s="377"/>
      <c r="K111" s="377"/>
      <c r="L111" s="377"/>
      <c r="M111" s="377"/>
      <c r="N111" s="377"/>
      <c r="O111" s="381"/>
      <c r="P111" s="381"/>
      <c r="Q111" s="381"/>
      <c r="R111" s="381"/>
      <c r="S111" s="381"/>
      <c r="T111" s="381"/>
      <c r="U111" s="381"/>
      <c r="V111" s="381"/>
      <c r="W111" s="378"/>
      <c r="X111" s="378"/>
      <c r="Y111" s="378"/>
      <c r="Z111" s="378"/>
      <c r="AA111" s="294">
        <f t="shared" si="19"/>
        <v>0</v>
      </c>
    </row>
    <row r="112" spans="1:27" x14ac:dyDescent="0.2">
      <c r="A112" s="202">
        <f t="shared" si="20"/>
        <v>69</v>
      </c>
      <c r="B112" s="164"/>
      <c r="C112" s="162"/>
      <c r="D112" s="373"/>
      <c r="E112" s="163"/>
      <c r="F112" s="248">
        <f t="shared" si="18"/>
        <v>0</v>
      </c>
      <c r="G112" s="379"/>
      <c r="H112" s="379"/>
      <c r="I112" s="379"/>
      <c r="J112" s="377"/>
      <c r="K112" s="377"/>
      <c r="L112" s="377"/>
      <c r="M112" s="377"/>
      <c r="N112" s="377"/>
      <c r="O112" s="381"/>
      <c r="P112" s="381"/>
      <c r="Q112" s="381"/>
      <c r="R112" s="381"/>
      <c r="S112" s="381"/>
      <c r="T112" s="381"/>
      <c r="U112" s="381"/>
      <c r="V112" s="381"/>
      <c r="W112" s="378"/>
      <c r="X112" s="378"/>
      <c r="Y112" s="378"/>
      <c r="Z112" s="378"/>
      <c r="AA112" s="294">
        <f t="shared" si="19"/>
        <v>0</v>
      </c>
    </row>
    <row r="113" spans="1:27" x14ac:dyDescent="0.2">
      <c r="A113" s="202">
        <f t="shared" si="20"/>
        <v>70</v>
      </c>
      <c r="B113" s="164"/>
      <c r="C113" s="162"/>
      <c r="D113" s="373"/>
      <c r="E113" s="163"/>
      <c r="F113" s="248">
        <f t="shared" si="18"/>
        <v>0</v>
      </c>
      <c r="G113" s="379"/>
      <c r="H113" s="379"/>
      <c r="I113" s="379"/>
      <c r="J113" s="377"/>
      <c r="K113" s="377"/>
      <c r="L113" s="377"/>
      <c r="M113" s="377"/>
      <c r="N113" s="377"/>
      <c r="O113" s="381"/>
      <c r="P113" s="381"/>
      <c r="Q113" s="381"/>
      <c r="R113" s="381"/>
      <c r="S113" s="381"/>
      <c r="T113" s="381"/>
      <c r="U113" s="381"/>
      <c r="V113" s="381"/>
      <c r="W113" s="378"/>
      <c r="X113" s="378"/>
      <c r="Y113" s="378"/>
      <c r="Z113" s="378"/>
      <c r="AA113" s="294">
        <f t="shared" si="19"/>
        <v>0</v>
      </c>
    </row>
    <row r="114" spans="1:27" x14ac:dyDescent="0.2">
      <c r="A114" s="202">
        <f t="shared" si="20"/>
        <v>71</v>
      </c>
      <c r="B114" s="164"/>
      <c r="C114" s="162"/>
      <c r="D114" s="373"/>
      <c r="E114" s="163"/>
      <c r="F114" s="248">
        <f t="shared" si="18"/>
        <v>0</v>
      </c>
      <c r="G114" s="379"/>
      <c r="H114" s="379"/>
      <c r="I114" s="379"/>
      <c r="J114" s="377"/>
      <c r="K114" s="377"/>
      <c r="L114" s="377"/>
      <c r="M114" s="377"/>
      <c r="N114" s="377"/>
      <c r="O114" s="381"/>
      <c r="P114" s="381"/>
      <c r="Q114" s="381"/>
      <c r="R114" s="381"/>
      <c r="S114" s="381"/>
      <c r="T114" s="381"/>
      <c r="U114" s="381"/>
      <c r="V114" s="381"/>
      <c r="W114" s="378"/>
      <c r="X114" s="378"/>
      <c r="Y114" s="378"/>
      <c r="Z114" s="378"/>
      <c r="AA114" s="294">
        <f t="shared" si="19"/>
        <v>0</v>
      </c>
    </row>
    <row r="115" spans="1:27" x14ac:dyDescent="0.2">
      <c r="A115" s="202">
        <f t="shared" si="20"/>
        <v>72</v>
      </c>
      <c r="B115" s="164"/>
      <c r="C115" s="162"/>
      <c r="D115" s="373"/>
      <c r="E115" s="163"/>
      <c r="F115" s="248">
        <f t="shared" si="18"/>
        <v>0</v>
      </c>
      <c r="G115" s="379"/>
      <c r="H115" s="379"/>
      <c r="I115" s="379"/>
      <c r="J115" s="377"/>
      <c r="K115" s="377"/>
      <c r="L115" s="377"/>
      <c r="M115" s="377"/>
      <c r="N115" s="377"/>
      <c r="O115" s="381"/>
      <c r="P115" s="381"/>
      <c r="Q115" s="381"/>
      <c r="R115" s="381"/>
      <c r="S115" s="381"/>
      <c r="T115" s="381"/>
      <c r="U115" s="381"/>
      <c r="V115" s="381"/>
      <c r="W115" s="378"/>
      <c r="X115" s="378"/>
      <c r="Y115" s="378"/>
      <c r="Z115" s="378"/>
      <c r="AA115" s="294">
        <f t="shared" si="19"/>
        <v>0</v>
      </c>
    </row>
    <row r="116" spans="1:27" x14ac:dyDescent="0.2">
      <c r="A116" s="202">
        <f t="shared" si="20"/>
        <v>73</v>
      </c>
      <c r="B116" s="164"/>
      <c r="C116" s="162"/>
      <c r="D116" s="373"/>
      <c r="E116" s="163"/>
      <c r="F116" s="248">
        <f t="shared" si="18"/>
        <v>0</v>
      </c>
      <c r="G116" s="379"/>
      <c r="H116" s="379"/>
      <c r="I116" s="379"/>
      <c r="J116" s="377"/>
      <c r="K116" s="377"/>
      <c r="L116" s="377"/>
      <c r="M116" s="377"/>
      <c r="N116" s="377"/>
      <c r="O116" s="381"/>
      <c r="P116" s="381"/>
      <c r="Q116" s="381"/>
      <c r="R116" s="381"/>
      <c r="S116" s="381"/>
      <c r="T116" s="381"/>
      <c r="U116" s="381"/>
      <c r="V116" s="381"/>
      <c r="W116" s="378"/>
      <c r="X116" s="378"/>
      <c r="Y116" s="378"/>
      <c r="Z116" s="378"/>
      <c r="AA116" s="294">
        <f t="shared" si="19"/>
        <v>0</v>
      </c>
    </row>
    <row r="117" spans="1:27" x14ac:dyDescent="0.2">
      <c r="A117" s="202">
        <f t="shared" si="20"/>
        <v>74</v>
      </c>
      <c r="B117" s="164"/>
      <c r="C117" s="162"/>
      <c r="D117" s="373"/>
      <c r="E117" s="163"/>
      <c r="F117" s="248">
        <f t="shared" si="18"/>
        <v>0</v>
      </c>
      <c r="G117" s="379"/>
      <c r="H117" s="379"/>
      <c r="I117" s="379"/>
      <c r="J117" s="377"/>
      <c r="K117" s="377"/>
      <c r="L117" s="377"/>
      <c r="M117" s="377"/>
      <c r="N117" s="377"/>
      <c r="O117" s="381"/>
      <c r="P117" s="381"/>
      <c r="Q117" s="381"/>
      <c r="R117" s="381"/>
      <c r="S117" s="381"/>
      <c r="T117" s="381"/>
      <c r="U117" s="381"/>
      <c r="V117" s="381"/>
      <c r="W117" s="378"/>
      <c r="X117" s="378"/>
      <c r="Y117" s="378"/>
      <c r="Z117" s="378"/>
      <c r="AA117" s="294">
        <f t="shared" si="19"/>
        <v>0</v>
      </c>
    </row>
    <row r="118" spans="1:27" x14ac:dyDescent="0.2">
      <c r="A118" s="202">
        <f t="shared" si="20"/>
        <v>75</v>
      </c>
      <c r="B118" s="164"/>
      <c r="C118" s="162"/>
      <c r="D118" s="373"/>
      <c r="E118" s="163"/>
      <c r="F118" s="248">
        <f t="shared" si="18"/>
        <v>0</v>
      </c>
      <c r="G118" s="379"/>
      <c r="H118" s="379"/>
      <c r="I118" s="379"/>
      <c r="J118" s="377"/>
      <c r="K118" s="377"/>
      <c r="L118" s="377"/>
      <c r="M118" s="377"/>
      <c r="N118" s="377"/>
      <c r="O118" s="381"/>
      <c r="P118" s="381"/>
      <c r="Q118" s="381"/>
      <c r="R118" s="381"/>
      <c r="S118" s="381"/>
      <c r="T118" s="381"/>
      <c r="U118" s="381"/>
      <c r="V118" s="381"/>
      <c r="W118" s="378"/>
      <c r="X118" s="378"/>
      <c r="Y118" s="378"/>
      <c r="Z118" s="378"/>
      <c r="AA118" s="294">
        <f t="shared" si="19"/>
        <v>0</v>
      </c>
    </row>
    <row r="119" spans="1:27" x14ac:dyDescent="0.2">
      <c r="A119" s="202">
        <f t="shared" si="20"/>
        <v>76</v>
      </c>
      <c r="B119" s="164"/>
      <c r="C119" s="162"/>
      <c r="D119" s="373"/>
      <c r="E119" s="163"/>
      <c r="F119" s="248">
        <f t="shared" si="18"/>
        <v>0</v>
      </c>
      <c r="G119" s="379"/>
      <c r="H119" s="379"/>
      <c r="I119" s="379"/>
      <c r="J119" s="377"/>
      <c r="K119" s="377"/>
      <c r="L119" s="377"/>
      <c r="M119" s="377"/>
      <c r="N119" s="377"/>
      <c r="O119" s="381"/>
      <c r="P119" s="381"/>
      <c r="Q119" s="381"/>
      <c r="R119" s="381"/>
      <c r="S119" s="381"/>
      <c r="T119" s="381"/>
      <c r="U119" s="381"/>
      <c r="V119" s="381"/>
      <c r="W119" s="378"/>
      <c r="X119" s="378"/>
      <c r="Y119" s="378"/>
      <c r="Z119" s="378"/>
      <c r="AA119" s="294">
        <f t="shared" si="19"/>
        <v>0</v>
      </c>
    </row>
    <row r="120" spans="1:27" x14ac:dyDescent="0.2">
      <c r="A120" s="202">
        <f t="shared" si="20"/>
        <v>77</v>
      </c>
      <c r="B120" s="164"/>
      <c r="C120" s="162"/>
      <c r="D120" s="373"/>
      <c r="E120" s="163"/>
      <c r="F120" s="248">
        <f t="shared" si="18"/>
        <v>0</v>
      </c>
      <c r="G120" s="379"/>
      <c r="H120" s="379"/>
      <c r="I120" s="379"/>
      <c r="J120" s="377"/>
      <c r="K120" s="377"/>
      <c r="L120" s="377"/>
      <c r="M120" s="377"/>
      <c r="N120" s="377"/>
      <c r="O120" s="381"/>
      <c r="P120" s="381"/>
      <c r="Q120" s="381"/>
      <c r="R120" s="381"/>
      <c r="S120" s="381"/>
      <c r="T120" s="381"/>
      <c r="U120" s="381"/>
      <c r="V120" s="381"/>
      <c r="W120" s="378"/>
      <c r="X120" s="378"/>
      <c r="Y120" s="378"/>
      <c r="Z120" s="378"/>
      <c r="AA120" s="294">
        <f t="shared" si="19"/>
        <v>0</v>
      </c>
    </row>
    <row r="121" spans="1:27" x14ac:dyDescent="0.2">
      <c r="A121" s="202">
        <f t="shared" si="20"/>
        <v>78</v>
      </c>
      <c r="B121" s="164"/>
      <c r="C121" s="162"/>
      <c r="D121" s="373"/>
      <c r="E121" s="163"/>
      <c r="F121" s="248">
        <f t="shared" si="18"/>
        <v>0</v>
      </c>
      <c r="G121" s="379"/>
      <c r="H121" s="379"/>
      <c r="I121" s="379"/>
      <c r="J121" s="377"/>
      <c r="K121" s="377"/>
      <c r="L121" s="377"/>
      <c r="M121" s="377"/>
      <c r="N121" s="377"/>
      <c r="O121" s="381"/>
      <c r="P121" s="381"/>
      <c r="Q121" s="381"/>
      <c r="R121" s="381"/>
      <c r="S121" s="381"/>
      <c r="T121" s="381"/>
      <c r="U121" s="381"/>
      <c r="V121" s="381"/>
      <c r="W121" s="378"/>
      <c r="X121" s="378"/>
      <c r="Y121" s="378"/>
      <c r="Z121" s="378"/>
      <c r="AA121" s="294">
        <f t="shared" si="19"/>
        <v>0</v>
      </c>
    </row>
    <row r="122" spans="1:27" x14ac:dyDescent="0.2">
      <c r="A122" s="202">
        <f t="shared" si="20"/>
        <v>79</v>
      </c>
      <c r="B122" s="164"/>
      <c r="C122" s="162"/>
      <c r="D122" s="373"/>
      <c r="E122" s="163"/>
      <c r="F122" s="248">
        <f t="shared" si="18"/>
        <v>0</v>
      </c>
      <c r="G122" s="379"/>
      <c r="H122" s="379"/>
      <c r="I122" s="379"/>
      <c r="J122" s="377"/>
      <c r="K122" s="377"/>
      <c r="L122" s="377"/>
      <c r="M122" s="377"/>
      <c r="N122" s="377"/>
      <c r="O122" s="378"/>
      <c r="P122" s="382"/>
      <c r="Q122" s="378"/>
      <c r="R122" s="378"/>
      <c r="S122" s="378"/>
      <c r="T122" s="378"/>
      <c r="U122" s="378"/>
      <c r="V122" s="378"/>
      <c r="W122" s="378"/>
      <c r="X122" s="378"/>
      <c r="Y122" s="378"/>
      <c r="Z122" s="378"/>
      <c r="AA122" s="294">
        <f t="shared" si="19"/>
        <v>0</v>
      </c>
    </row>
    <row r="123" spans="1:27" x14ac:dyDescent="0.2">
      <c r="A123" s="202">
        <f t="shared" si="20"/>
        <v>80</v>
      </c>
      <c r="B123" s="161"/>
      <c r="C123" s="162"/>
      <c r="D123" s="373"/>
      <c r="E123" s="163"/>
      <c r="F123" s="248">
        <f t="shared" si="18"/>
        <v>0</v>
      </c>
      <c r="G123" s="379"/>
      <c r="H123" s="379"/>
      <c r="I123" s="379"/>
      <c r="J123" s="377"/>
      <c r="K123" s="378"/>
      <c r="L123" s="378"/>
      <c r="M123" s="378"/>
      <c r="N123" s="383"/>
      <c r="O123" s="378"/>
      <c r="P123" s="382"/>
      <c r="Q123" s="378"/>
      <c r="R123" s="378"/>
      <c r="S123" s="378"/>
      <c r="T123" s="378"/>
      <c r="U123" s="378"/>
      <c r="V123" s="378"/>
      <c r="W123" s="378"/>
      <c r="X123" s="378"/>
      <c r="Y123" s="378"/>
      <c r="Z123" s="378"/>
      <c r="AA123" s="294">
        <f t="shared" si="19"/>
        <v>0</v>
      </c>
    </row>
    <row r="124" spans="1:27" x14ac:dyDescent="0.2">
      <c r="A124" s="202">
        <f t="shared" si="20"/>
        <v>81</v>
      </c>
      <c r="B124" s="161"/>
      <c r="C124" s="162"/>
      <c r="D124" s="373"/>
      <c r="E124" s="163"/>
      <c r="F124" s="248">
        <f t="shared" si="18"/>
        <v>0</v>
      </c>
      <c r="G124" s="379"/>
      <c r="H124" s="379"/>
      <c r="I124" s="379"/>
      <c r="J124" s="377"/>
      <c r="K124" s="378"/>
      <c r="L124" s="378"/>
      <c r="M124" s="378"/>
      <c r="N124" s="383"/>
      <c r="O124" s="378"/>
      <c r="P124" s="382"/>
      <c r="Q124" s="378"/>
      <c r="R124" s="378"/>
      <c r="S124" s="378"/>
      <c r="T124" s="378"/>
      <c r="U124" s="378"/>
      <c r="V124" s="378"/>
      <c r="W124" s="378"/>
      <c r="X124" s="378"/>
      <c r="Y124" s="378"/>
      <c r="Z124" s="378"/>
      <c r="AA124" s="294">
        <f t="shared" si="19"/>
        <v>0</v>
      </c>
    </row>
    <row r="125" spans="1:27" x14ac:dyDescent="0.2">
      <c r="A125" s="202">
        <f t="shared" si="20"/>
        <v>82</v>
      </c>
      <c r="B125" s="161"/>
      <c r="C125" s="162"/>
      <c r="D125" s="373"/>
      <c r="E125" s="163"/>
      <c r="F125" s="248">
        <f t="shared" si="18"/>
        <v>0</v>
      </c>
      <c r="G125" s="379"/>
      <c r="H125" s="379"/>
      <c r="I125" s="379"/>
      <c r="J125" s="377"/>
      <c r="K125" s="378"/>
      <c r="L125" s="378"/>
      <c r="M125" s="378"/>
      <c r="N125" s="383"/>
      <c r="O125" s="378"/>
      <c r="P125" s="382"/>
      <c r="Q125" s="378"/>
      <c r="R125" s="378"/>
      <c r="S125" s="378"/>
      <c r="T125" s="378"/>
      <c r="U125" s="378"/>
      <c r="V125" s="378"/>
      <c r="W125" s="378"/>
      <c r="X125" s="378"/>
      <c r="Y125" s="378"/>
      <c r="Z125" s="378"/>
      <c r="AA125" s="294">
        <f t="shared" si="19"/>
        <v>0</v>
      </c>
    </row>
    <row r="126" spans="1:27" s="222" customFormat="1" x14ac:dyDescent="0.2">
      <c r="A126" s="227"/>
      <c r="B126" s="236" t="s">
        <v>102</v>
      </c>
      <c r="C126" s="237"/>
      <c r="D126" s="374"/>
      <c r="E126" s="238"/>
      <c r="F126" s="203"/>
      <c r="G126" s="384"/>
      <c r="H126" s="384"/>
      <c r="I126" s="384"/>
      <c r="J126" s="385"/>
      <c r="K126" s="386"/>
      <c r="L126" s="386"/>
      <c r="M126" s="386"/>
      <c r="N126" s="387"/>
      <c r="O126" s="386"/>
      <c r="P126" s="388"/>
      <c r="Q126" s="386"/>
      <c r="R126" s="386"/>
      <c r="S126" s="386"/>
      <c r="T126" s="386"/>
      <c r="U126" s="386"/>
      <c r="V126" s="386"/>
      <c r="W126" s="386"/>
      <c r="X126" s="386"/>
      <c r="Y126" s="386"/>
      <c r="Z126" s="386"/>
      <c r="AA126" s="293"/>
    </row>
    <row r="127" spans="1:27" x14ac:dyDescent="0.2">
      <c r="A127" s="202">
        <f>+A125+1</f>
        <v>83</v>
      </c>
      <c r="B127" s="161"/>
      <c r="C127" s="162"/>
      <c r="D127" s="373"/>
      <c r="E127" s="163"/>
      <c r="F127" s="248">
        <f t="shared" ref="F127:F146" si="21">+D127*E127*$C$11</f>
        <v>0</v>
      </c>
      <c r="G127" s="379"/>
      <c r="H127" s="379"/>
      <c r="I127" s="379"/>
      <c r="J127" s="377"/>
      <c r="K127" s="378"/>
      <c r="L127" s="378"/>
      <c r="M127" s="378"/>
      <c r="N127" s="383"/>
      <c r="O127" s="378"/>
      <c r="P127" s="382"/>
      <c r="Q127" s="378"/>
      <c r="R127" s="378"/>
      <c r="S127" s="378"/>
      <c r="T127" s="378"/>
      <c r="U127" s="378"/>
      <c r="V127" s="378"/>
      <c r="W127" s="378"/>
      <c r="X127" s="378"/>
      <c r="Y127" s="378"/>
      <c r="Z127" s="378"/>
      <c r="AA127" s="294">
        <f t="shared" si="19"/>
        <v>0</v>
      </c>
    </row>
    <row r="128" spans="1:27" x14ac:dyDescent="0.2">
      <c r="A128" s="202">
        <f>+A127+1</f>
        <v>84</v>
      </c>
      <c r="B128" s="161"/>
      <c r="C128" s="162"/>
      <c r="D128" s="373"/>
      <c r="E128" s="163"/>
      <c r="F128" s="248">
        <f t="shared" si="21"/>
        <v>0</v>
      </c>
      <c r="G128" s="379"/>
      <c r="H128" s="379"/>
      <c r="I128" s="379"/>
      <c r="J128" s="377"/>
      <c r="K128" s="378"/>
      <c r="L128" s="378"/>
      <c r="M128" s="378"/>
      <c r="N128" s="383"/>
      <c r="O128" s="378"/>
      <c r="P128" s="382"/>
      <c r="Q128" s="378"/>
      <c r="R128" s="378"/>
      <c r="S128" s="378"/>
      <c r="T128" s="378"/>
      <c r="U128" s="378"/>
      <c r="V128" s="378"/>
      <c r="W128" s="378"/>
      <c r="X128" s="378"/>
      <c r="Y128" s="378"/>
      <c r="Z128" s="378"/>
      <c r="AA128" s="294">
        <f t="shared" si="19"/>
        <v>0</v>
      </c>
    </row>
    <row r="129" spans="1:27" x14ac:dyDescent="0.2">
      <c r="A129" s="202">
        <f t="shared" ref="A129:A146" si="22">+A128+1</f>
        <v>85</v>
      </c>
      <c r="B129" s="161"/>
      <c r="C129" s="162"/>
      <c r="D129" s="373"/>
      <c r="E129" s="163"/>
      <c r="F129" s="248">
        <f t="shared" si="21"/>
        <v>0</v>
      </c>
      <c r="G129" s="379"/>
      <c r="H129" s="379"/>
      <c r="I129" s="379"/>
      <c r="J129" s="377"/>
      <c r="K129" s="378"/>
      <c r="L129" s="378"/>
      <c r="M129" s="378"/>
      <c r="N129" s="383"/>
      <c r="O129" s="378"/>
      <c r="P129" s="382"/>
      <c r="Q129" s="378"/>
      <c r="R129" s="378"/>
      <c r="S129" s="378"/>
      <c r="T129" s="378"/>
      <c r="U129" s="378"/>
      <c r="V129" s="378"/>
      <c r="W129" s="378"/>
      <c r="X129" s="378"/>
      <c r="Y129" s="378"/>
      <c r="Z129" s="378"/>
      <c r="AA129" s="294">
        <f t="shared" si="19"/>
        <v>0</v>
      </c>
    </row>
    <row r="130" spans="1:27" x14ac:dyDescent="0.2">
      <c r="A130" s="202">
        <f t="shared" si="22"/>
        <v>86</v>
      </c>
      <c r="B130" s="161"/>
      <c r="C130" s="162"/>
      <c r="D130" s="373"/>
      <c r="E130" s="163"/>
      <c r="F130" s="248">
        <f t="shared" si="21"/>
        <v>0</v>
      </c>
      <c r="G130" s="379"/>
      <c r="H130" s="379"/>
      <c r="I130" s="379"/>
      <c r="J130" s="377"/>
      <c r="K130" s="378"/>
      <c r="L130" s="378"/>
      <c r="M130" s="378"/>
      <c r="N130" s="383"/>
      <c r="O130" s="378"/>
      <c r="P130" s="382"/>
      <c r="Q130" s="378"/>
      <c r="R130" s="378"/>
      <c r="S130" s="378"/>
      <c r="T130" s="378"/>
      <c r="U130" s="378"/>
      <c r="V130" s="378"/>
      <c r="W130" s="378"/>
      <c r="X130" s="378"/>
      <c r="Y130" s="378"/>
      <c r="Z130" s="378"/>
      <c r="AA130" s="294">
        <f t="shared" si="19"/>
        <v>0</v>
      </c>
    </row>
    <row r="131" spans="1:27" x14ac:dyDescent="0.2">
      <c r="A131" s="202">
        <f t="shared" si="22"/>
        <v>87</v>
      </c>
      <c r="B131" s="161"/>
      <c r="C131" s="162"/>
      <c r="D131" s="373"/>
      <c r="E131" s="163"/>
      <c r="F131" s="248">
        <f t="shared" si="21"/>
        <v>0</v>
      </c>
      <c r="G131" s="379"/>
      <c r="H131" s="379"/>
      <c r="I131" s="379"/>
      <c r="J131" s="377"/>
      <c r="K131" s="378"/>
      <c r="L131" s="378"/>
      <c r="M131" s="378"/>
      <c r="N131" s="383"/>
      <c r="O131" s="378"/>
      <c r="P131" s="382"/>
      <c r="Q131" s="378"/>
      <c r="R131" s="378"/>
      <c r="S131" s="378"/>
      <c r="T131" s="378"/>
      <c r="U131" s="378"/>
      <c r="V131" s="378"/>
      <c r="W131" s="378"/>
      <c r="X131" s="378"/>
      <c r="Y131" s="378"/>
      <c r="Z131" s="378"/>
      <c r="AA131" s="294">
        <f t="shared" si="19"/>
        <v>0</v>
      </c>
    </row>
    <row r="132" spans="1:27" x14ac:dyDescent="0.2">
      <c r="A132" s="202">
        <f t="shared" si="22"/>
        <v>88</v>
      </c>
      <c r="B132" s="161"/>
      <c r="C132" s="162"/>
      <c r="D132" s="373"/>
      <c r="E132" s="163"/>
      <c r="F132" s="248">
        <f t="shared" si="21"/>
        <v>0</v>
      </c>
      <c r="G132" s="379"/>
      <c r="H132" s="379"/>
      <c r="I132" s="379"/>
      <c r="J132" s="377"/>
      <c r="K132" s="378"/>
      <c r="L132" s="378"/>
      <c r="M132" s="378"/>
      <c r="N132" s="383"/>
      <c r="O132" s="378"/>
      <c r="P132" s="382"/>
      <c r="Q132" s="378"/>
      <c r="R132" s="378"/>
      <c r="S132" s="378"/>
      <c r="T132" s="378"/>
      <c r="U132" s="378"/>
      <c r="V132" s="378"/>
      <c r="W132" s="378"/>
      <c r="X132" s="378"/>
      <c r="Y132" s="378"/>
      <c r="Z132" s="378"/>
      <c r="AA132" s="294">
        <f t="shared" si="19"/>
        <v>0</v>
      </c>
    </row>
    <row r="133" spans="1:27" x14ac:dyDescent="0.2">
      <c r="A133" s="202">
        <f t="shared" si="22"/>
        <v>89</v>
      </c>
      <c r="B133" s="161"/>
      <c r="C133" s="162"/>
      <c r="D133" s="373"/>
      <c r="E133" s="163"/>
      <c r="F133" s="248">
        <f t="shared" si="21"/>
        <v>0</v>
      </c>
      <c r="G133" s="379"/>
      <c r="H133" s="379"/>
      <c r="I133" s="379"/>
      <c r="J133" s="377"/>
      <c r="K133" s="378"/>
      <c r="L133" s="378"/>
      <c r="M133" s="378"/>
      <c r="N133" s="383"/>
      <c r="O133" s="378"/>
      <c r="P133" s="382"/>
      <c r="Q133" s="378"/>
      <c r="R133" s="378"/>
      <c r="S133" s="378"/>
      <c r="T133" s="378"/>
      <c r="U133" s="378"/>
      <c r="V133" s="378"/>
      <c r="W133" s="378"/>
      <c r="X133" s="378"/>
      <c r="Y133" s="378"/>
      <c r="Z133" s="378"/>
      <c r="AA133" s="294">
        <f t="shared" si="19"/>
        <v>0</v>
      </c>
    </row>
    <row r="134" spans="1:27" x14ac:dyDescent="0.2">
      <c r="A134" s="202">
        <f t="shared" si="22"/>
        <v>90</v>
      </c>
      <c r="B134" s="161"/>
      <c r="C134" s="162"/>
      <c r="D134" s="373"/>
      <c r="E134" s="163"/>
      <c r="F134" s="248">
        <f t="shared" si="21"/>
        <v>0</v>
      </c>
      <c r="G134" s="379"/>
      <c r="H134" s="379"/>
      <c r="I134" s="379"/>
      <c r="J134" s="377"/>
      <c r="K134" s="378"/>
      <c r="L134" s="378"/>
      <c r="M134" s="378"/>
      <c r="N134" s="383"/>
      <c r="O134" s="378"/>
      <c r="P134" s="382"/>
      <c r="Q134" s="378"/>
      <c r="R134" s="378"/>
      <c r="S134" s="378"/>
      <c r="T134" s="378"/>
      <c r="U134" s="378"/>
      <c r="V134" s="378"/>
      <c r="W134" s="378"/>
      <c r="X134" s="378"/>
      <c r="Y134" s="378"/>
      <c r="Z134" s="378"/>
      <c r="AA134" s="294">
        <f t="shared" si="19"/>
        <v>0</v>
      </c>
    </row>
    <row r="135" spans="1:27" x14ac:dyDescent="0.2">
      <c r="A135" s="202">
        <f t="shared" si="22"/>
        <v>91</v>
      </c>
      <c r="B135" s="161"/>
      <c r="C135" s="162"/>
      <c r="D135" s="373"/>
      <c r="E135" s="163"/>
      <c r="F135" s="248">
        <f t="shared" si="21"/>
        <v>0</v>
      </c>
      <c r="G135" s="379"/>
      <c r="H135" s="379"/>
      <c r="I135" s="379"/>
      <c r="J135" s="377"/>
      <c r="K135" s="378"/>
      <c r="L135" s="378"/>
      <c r="M135" s="378"/>
      <c r="N135" s="383"/>
      <c r="O135" s="378"/>
      <c r="P135" s="382"/>
      <c r="Q135" s="378"/>
      <c r="R135" s="378"/>
      <c r="S135" s="378"/>
      <c r="T135" s="378"/>
      <c r="U135" s="378"/>
      <c r="V135" s="378"/>
      <c r="W135" s="378"/>
      <c r="X135" s="378"/>
      <c r="Y135" s="378"/>
      <c r="Z135" s="378"/>
      <c r="AA135" s="294">
        <f t="shared" si="19"/>
        <v>0</v>
      </c>
    </row>
    <row r="136" spans="1:27" x14ac:dyDescent="0.2">
      <c r="A136" s="202">
        <f t="shared" si="22"/>
        <v>92</v>
      </c>
      <c r="B136" s="161"/>
      <c r="C136" s="162"/>
      <c r="D136" s="373"/>
      <c r="E136" s="163"/>
      <c r="F136" s="248">
        <f t="shared" si="21"/>
        <v>0</v>
      </c>
      <c r="G136" s="379"/>
      <c r="H136" s="379"/>
      <c r="I136" s="379"/>
      <c r="J136" s="377"/>
      <c r="K136" s="378"/>
      <c r="L136" s="378"/>
      <c r="M136" s="378"/>
      <c r="N136" s="383"/>
      <c r="O136" s="378"/>
      <c r="P136" s="382"/>
      <c r="Q136" s="378"/>
      <c r="R136" s="378"/>
      <c r="S136" s="378"/>
      <c r="T136" s="378"/>
      <c r="U136" s="378"/>
      <c r="V136" s="378"/>
      <c r="W136" s="378"/>
      <c r="X136" s="378"/>
      <c r="Y136" s="378"/>
      <c r="Z136" s="378"/>
      <c r="AA136" s="294">
        <f t="shared" si="19"/>
        <v>0</v>
      </c>
    </row>
    <row r="137" spans="1:27" x14ac:dyDescent="0.2">
      <c r="A137" s="202">
        <f t="shared" si="22"/>
        <v>93</v>
      </c>
      <c r="B137" s="161"/>
      <c r="C137" s="162"/>
      <c r="D137" s="373"/>
      <c r="E137" s="163"/>
      <c r="F137" s="248">
        <f t="shared" si="21"/>
        <v>0</v>
      </c>
      <c r="G137" s="379"/>
      <c r="H137" s="379"/>
      <c r="I137" s="379"/>
      <c r="J137" s="377"/>
      <c r="K137" s="378"/>
      <c r="L137" s="378"/>
      <c r="M137" s="378"/>
      <c r="N137" s="383"/>
      <c r="O137" s="378"/>
      <c r="P137" s="382"/>
      <c r="Q137" s="378"/>
      <c r="R137" s="378"/>
      <c r="S137" s="378"/>
      <c r="T137" s="378"/>
      <c r="U137" s="378"/>
      <c r="V137" s="378"/>
      <c r="W137" s="378"/>
      <c r="X137" s="378"/>
      <c r="Y137" s="378"/>
      <c r="Z137" s="378"/>
      <c r="AA137" s="294">
        <f t="shared" si="19"/>
        <v>0</v>
      </c>
    </row>
    <row r="138" spans="1:27" x14ac:dyDescent="0.2">
      <c r="A138" s="202">
        <f t="shared" si="22"/>
        <v>94</v>
      </c>
      <c r="B138" s="161"/>
      <c r="C138" s="162"/>
      <c r="D138" s="373"/>
      <c r="E138" s="163"/>
      <c r="F138" s="248">
        <f t="shared" si="21"/>
        <v>0</v>
      </c>
      <c r="G138" s="379"/>
      <c r="H138" s="379"/>
      <c r="I138" s="379"/>
      <c r="J138" s="377"/>
      <c r="K138" s="378"/>
      <c r="L138" s="378"/>
      <c r="M138" s="378"/>
      <c r="N138" s="383"/>
      <c r="O138" s="378"/>
      <c r="P138" s="382"/>
      <c r="Q138" s="378"/>
      <c r="R138" s="378"/>
      <c r="S138" s="378"/>
      <c r="T138" s="378"/>
      <c r="U138" s="378"/>
      <c r="V138" s="378"/>
      <c r="W138" s="378"/>
      <c r="X138" s="378"/>
      <c r="Y138" s="378"/>
      <c r="Z138" s="378"/>
      <c r="AA138" s="294">
        <f t="shared" si="19"/>
        <v>0</v>
      </c>
    </row>
    <row r="139" spans="1:27" x14ac:dyDescent="0.2">
      <c r="A139" s="202">
        <f t="shared" si="22"/>
        <v>95</v>
      </c>
      <c r="B139" s="161"/>
      <c r="C139" s="162"/>
      <c r="D139" s="373"/>
      <c r="E139" s="163"/>
      <c r="F139" s="248">
        <f t="shared" si="21"/>
        <v>0</v>
      </c>
      <c r="G139" s="379"/>
      <c r="H139" s="379"/>
      <c r="I139" s="379"/>
      <c r="J139" s="377"/>
      <c r="K139" s="378"/>
      <c r="L139" s="378"/>
      <c r="M139" s="378"/>
      <c r="N139" s="383"/>
      <c r="O139" s="378"/>
      <c r="P139" s="382"/>
      <c r="Q139" s="378"/>
      <c r="R139" s="378"/>
      <c r="S139" s="378"/>
      <c r="T139" s="378"/>
      <c r="U139" s="378"/>
      <c r="V139" s="378"/>
      <c r="W139" s="378"/>
      <c r="X139" s="378"/>
      <c r="Y139" s="378"/>
      <c r="Z139" s="378"/>
      <c r="AA139" s="294">
        <f t="shared" si="19"/>
        <v>0</v>
      </c>
    </row>
    <row r="140" spans="1:27" x14ac:dyDescent="0.2">
      <c r="A140" s="202">
        <f t="shared" si="22"/>
        <v>96</v>
      </c>
      <c r="B140" s="161"/>
      <c r="C140" s="162"/>
      <c r="D140" s="373"/>
      <c r="E140" s="163"/>
      <c r="F140" s="248">
        <f t="shared" si="21"/>
        <v>0</v>
      </c>
      <c r="G140" s="379"/>
      <c r="H140" s="379"/>
      <c r="I140" s="379"/>
      <c r="J140" s="377"/>
      <c r="K140" s="378"/>
      <c r="L140" s="378"/>
      <c r="M140" s="378"/>
      <c r="N140" s="383"/>
      <c r="O140" s="378"/>
      <c r="P140" s="382"/>
      <c r="Q140" s="378"/>
      <c r="R140" s="378"/>
      <c r="S140" s="378"/>
      <c r="T140" s="378"/>
      <c r="U140" s="378"/>
      <c r="V140" s="378"/>
      <c r="W140" s="378"/>
      <c r="X140" s="378"/>
      <c r="Y140" s="378"/>
      <c r="Z140" s="378"/>
      <c r="AA140" s="294">
        <f t="shared" si="19"/>
        <v>0</v>
      </c>
    </row>
    <row r="141" spans="1:27" x14ac:dyDescent="0.2">
      <c r="A141" s="202">
        <f t="shared" si="22"/>
        <v>97</v>
      </c>
      <c r="B141" s="161"/>
      <c r="C141" s="162"/>
      <c r="D141" s="373"/>
      <c r="E141" s="163"/>
      <c r="F141" s="248">
        <f t="shared" si="21"/>
        <v>0</v>
      </c>
      <c r="G141" s="379"/>
      <c r="H141" s="379"/>
      <c r="I141" s="379"/>
      <c r="J141" s="377"/>
      <c r="K141" s="378"/>
      <c r="L141" s="378"/>
      <c r="M141" s="378"/>
      <c r="N141" s="383"/>
      <c r="O141" s="378"/>
      <c r="P141" s="382"/>
      <c r="Q141" s="378"/>
      <c r="R141" s="378"/>
      <c r="S141" s="378"/>
      <c r="T141" s="378"/>
      <c r="U141" s="378"/>
      <c r="V141" s="378"/>
      <c r="W141" s="378"/>
      <c r="X141" s="378"/>
      <c r="Y141" s="378"/>
      <c r="Z141" s="378"/>
      <c r="AA141" s="294">
        <f t="shared" si="19"/>
        <v>0</v>
      </c>
    </row>
    <row r="142" spans="1:27" ht="15.75" customHeight="1" x14ac:dyDescent="0.2">
      <c r="A142" s="202">
        <f t="shared" si="22"/>
        <v>98</v>
      </c>
      <c r="B142" s="161"/>
      <c r="C142" s="162"/>
      <c r="D142" s="373"/>
      <c r="E142" s="163"/>
      <c r="F142" s="248">
        <f t="shared" si="21"/>
        <v>0</v>
      </c>
      <c r="G142" s="379"/>
      <c r="H142" s="379"/>
      <c r="I142" s="379"/>
      <c r="J142" s="377"/>
      <c r="K142" s="378"/>
      <c r="L142" s="378"/>
      <c r="M142" s="378"/>
      <c r="N142" s="383"/>
      <c r="O142" s="378"/>
      <c r="P142" s="382"/>
      <c r="Q142" s="378"/>
      <c r="R142" s="378"/>
      <c r="S142" s="378"/>
      <c r="T142" s="378"/>
      <c r="U142" s="378"/>
      <c r="V142" s="378"/>
      <c r="W142" s="378"/>
      <c r="X142" s="378"/>
      <c r="Y142" s="378"/>
      <c r="Z142" s="378"/>
      <c r="AA142" s="294">
        <f t="shared" si="19"/>
        <v>0</v>
      </c>
    </row>
    <row r="143" spans="1:27" x14ac:dyDescent="0.2">
      <c r="A143" s="202">
        <f t="shared" si="22"/>
        <v>99</v>
      </c>
      <c r="B143" s="161"/>
      <c r="C143" s="162"/>
      <c r="D143" s="373"/>
      <c r="E143" s="163"/>
      <c r="F143" s="248">
        <f t="shared" si="21"/>
        <v>0</v>
      </c>
      <c r="G143" s="379"/>
      <c r="H143" s="379"/>
      <c r="I143" s="379"/>
      <c r="J143" s="377"/>
      <c r="K143" s="378"/>
      <c r="L143" s="378"/>
      <c r="M143" s="378"/>
      <c r="N143" s="383"/>
      <c r="O143" s="378"/>
      <c r="P143" s="382"/>
      <c r="Q143" s="378"/>
      <c r="R143" s="378"/>
      <c r="S143" s="378"/>
      <c r="T143" s="378"/>
      <c r="U143" s="378"/>
      <c r="V143" s="378"/>
      <c r="W143" s="378"/>
      <c r="X143" s="378"/>
      <c r="Y143" s="378"/>
      <c r="Z143" s="378"/>
      <c r="AA143" s="294">
        <f t="shared" si="19"/>
        <v>0</v>
      </c>
    </row>
    <row r="144" spans="1:27" x14ac:dyDescent="0.2">
      <c r="A144" s="202">
        <f t="shared" si="22"/>
        <v>100</v>
      </c>
      <c r="B144" s="161"/>
      <c r="C144" s="162"/>
      <c r="D144" s="373"/>
      <c r="E144" s="163"/>
      <c r="F144" s="248">
        <f t="shared" si="21"/>
        <v>0</v>
      </c>
      <c r="G144" s="379"/>
      <c r="H144" s="379"/>
      <c r="I144" s="379"/>
      <c r="J144" s="377"/>
      <c r="K144" s="378"/>
      <c r="L144" s="378"/>
      <c r="M144" s="378"/>
      <c r="N144" s="383"/>
      <c r="O144" s="378"/>
      <c r="P144" s="382"/>
      <c r="Q144" s="378"/>
      <c r="R144" s="378"/>
      <c r="S144" s="378"/>
      <c r="T144" s="378"/>
      <c r="U144" s="378"/>
      <c r="V144" s="378"/>
      <c r="W144" s="378"/>
      <c r="X144" s="378"/>
      <c r="Y144" s="378"/>
      <c r="Z144" s="378"/>
      <c r="AA144" s="294">
        <f t="shared" si="19"/>
        <v>0</v>
      </c>
    </row>
    <row r="145" spans="1:27" x14ac:dyDescent="0.2">
      <c r="A145" s="202">
        <f t="shared" si="22"/>
        <v>101</v>
      </c>
      <c r="B145" s="161"/>
      <c r="C145" s="162"/>
      <c r="D145" s="373"/>
      <c r="E145" s="163"/>
      <c r="F145" s="248">
        <f t="shared" si="21"/>
        <v>0</v>
      </c>
      <c r="G145" s="379"/>
      <c r="H145" s="379"/>
      <c r="I145" s="379"/>
      <c r="J145" s="377"/>
      <c r="K145" s="378"/>
      <c r="L145" s="378"/>
      <c r="M145" s="378"/>
      <c r="N145" s="383"/>
      <c r="O145" s="378"/>
      <c r="P145" s="382"/>
      <c r="Q145" s="378"/>
      <c r="R145" s="378"/>
      <c r="S145" s="378"/>
      <c r="T145" s="378"/>
      <c r="U145" s="378"/>
      <c r="V145" s="378"/>
      <c r="W145" s="378"/>
      <c r="X145" s="378"/>
      <c r="Y145" s="378"/>
      <c r="Z145" s="378"/>
      <c r="AA145" s="294">
        <f t="shared" si="19"/>
        <v>0</v>
      </c>
    </row>
    <row r="146" spans="1:27" x14ac:dyDescent="0.2">
      <c r="A146" s="202">
        <f t="shared" si="22"/>
        <v>102</v>
      </c>
      <c r="B146" s="161"/>
      <c r="C146" s="162"/>
      <c r="D146" s="373"/>
      <c r="E146" s="163"/>
      <c r="F146" s="248">
        <f t="shared" si="21"/>
        <v>0</v>
      </c>
      <c r="G146" s="379"/>
      <c r="H146" s="379"/>
      <c r="I146" s="379"/>
      <c r="J146" s="377"/>
      <c r="K146" s="378"/>
      <c r="L146" s="378"/>
      <c r="M146" s="378"/>
      <c r="N146" s="383"/>
      <c r="O146" s="378"/>
      <c r="P146" s="382"/>
      <c r="Q146" s="378"/>
      <c r="R146" s="378"/>
      <c r="S146" s="378"/>
      <c r="T146" s="378"/>
      <c r="U146" s="378"/>
      <c r="V146" s="378"/>
      <c r="W146" s="378"/>
      <c r="X146" s="378"/>
      <c r="Y146" s="378"/>
      <c r="Z146" s="378"/>
      <c r="AA146" s="294">
        <f t="shared" si="19"/>
        <v>0</v>
      </c>
    </row>
    <row r="147" spans="1:27" s="222" customFormat="1" x14ac:dyDescent="0.2">
      <c r="A147" s="227"/>
      <c r="B147" s="232" t="s">
        <v>105</v>
      </c>
      <c r="C147" s="233"/>
      <c r="D147" s="375"/>
      <c r="E147" s="234"/>
      <c r="F147" s="239"/>
      <c r="G147" s="384"/>
      <c r="H147" s="384"/>
      <c r="I147" s="384"/>
      <c r="J147" s="389"/>
      <c r="K147" s="390"/>
      <c r="L147" s="390"/>
      <c r="M147" s="386"/>
      <c r="N147" s="387"/>
      <c r="O147" s="386"/>
      <c r="P147" s="388"/>
      <c r="Q147" s="386"/>
      <c r="R147" s="386"/>
      <c r="S147" s="386"/>
      <c r="T147" s="386"/>
      <c r="U147" s="386"/>
      <c r="V147" s="386"/>
      <c r="W147" s="386"/>
      <c r="X147" s="386"/>
      <c r="Y147" s="386"/>
      <c r="Z147" s="386"/>
      <c r="AA147" s="293"/>
    </row>
    <row r="148" spans="1:27" x14ac:dyDescent="0.2">
      <c r="A148" s="202">
        <f>+A146+1</f>
        <v>103</v>
      </c>
      <c r="B148" s="161"/>
      <c r="C148" s="162"/>
      <c r="D148" s="373"/>
      <c r="E148" s="163"/>
      <c r="F148" s="248">
        <f t="shared" ref="F148:F156" si="23">+D148*E148*$C$11</f>
        <v>0</v>
      </c>
      <c r="G148" s="379"/>
      <c r="H148" s="379"/>
      <c r="I148" s="377"/>
      <c r="J148" s="381"/>
      <c r="K148" s="378"/>
      <c r="L148" s="378"/>
      <c r="M148" s="378"/>
      <c r="N148" s="383"/>
      <c r="O148" s="378"/>
      <c r="P148" s="382"/>
      <c r="Q148" s="378"/>
      <c r="R148" s="378"/>
      <c r="S148" s="378"/>
      <c r="T148" s="378"/>
      <c r="U148" s="378"/>
      <c r="V148" s="378"/>
      <c r="W148" s="378"/>
      <c r="X148" s="378"/>
      <c r="Y148" s="378"/>
      <c r="Z148" s="378"/>
      <c r="AA148" s="294">
        <f t="shared" si="19"/>
        <v>0</v>
      </c>
    </row>
    <row r="149" spans="1:27" x14ac:dyDescent="0.2">
      <c r="A149" s="202">
        <f>+A148+1</f>
        <v>104</v>
      </c>
      <c r="B149" s="161"/>
      <c r="C149" s="162"/>
      <c r="D149" s="373"/>
      <c r="E149" s="163"/>
      <c r="F149" s="248">
        <f t="shared" si="23"/>
        <v>0</v>
      </c>
      <c r="G149" s="379"/>
      <c r="H149" s="379"/>
      <c r="I149" s="377"/>
      <c r="J149" s="381"/>
      <c r="K149" s="378"/>
      <c r="L149" s="378"/>
      <c r="M149" s="378"/>
      <c r="N149" s="383"/>
      <c r="O149" s="378"/>
      <c r="P149" s="382"/>
      <c r="Q149" s="378"/>
      <c r="R149" s="378"/>
      <c r="S149" s="378"/>
      <c r="T149" s="378"/>
      <c r="U149" s="378"/>
      <c r="V149" s="378"/>
      <c r="W149" s="378"/>
      <c r="X149" s="378"/>
      <c r="Y149" s="378"/>
      <c r="Z149" s="378"/>
      <c r="AA149" s="294">
        <f t="shared" si="19"/>
        <v>0</v>
      </c>
    </row>
    <row r="150" spans="1:27" x14ac:dyDescent="0.2">
      <c r="A150" s="202">
        <f t="shared" ref="A150:A156" si="24">+A149+1</f>
        <v>105</v>
      </c>
      <c r="B150" s="161"/>
      <c r="C150" s="162"/>
      <c r="D150" s="373"/>
      <c r="E150" s="163"/>
      <c r="F150" s="248">
        <f t="shared" si="23"/>
        <v>0</v>
      </c>
      <c r="G150" s="379"/>
      <c r="H150" s="379"/>
      <c r="I150" s="377"/>
      <c r="J150" s="381"/>
      <c r="K150" s="378"/>
      <c r="L150" s="378"/>
      <c r="M150" s="378"/>
      <c r="N150" s="383"/>
      <c r="O150" s="378"/>
      <c r="P150" s="382"/>
      <c r="Q150" s="378"/>
      <c r="R150" s="378"/>
      <c r="S150" s="378"/>
      <c r="T150" s="378"/>
      <c r="U150" s="378"/>
      <c r="V150" s="378"/>
      <c r="W150" s="378"/>
      <c r="X150" s="378"/>
      <c r="Y150" s="378"/>
      <c r="Z150" s="378"/>
      <c r="AA150" s="294">
        <f t="shared" si="19"/>
        <v>0</v>
      </c>
    </row>
    <row r="151" spans="1:27" x14ac:dyDescent="0.2">
      <c r="A151" s="202">
        <f t="shared" si="24"/>
        <v>106</v>
      </c>
      <c r="B151" s="161"/>
      <c r="C151" s="162"/>
      <c r="D151" s="373"/>
      <c r="E151" s="163"/>
      <c r="F151" s="248">
        <f t="shared" si="23"/>
        <v>0</v>
      </c>
      <c r="G151" s="379"/>
      <c r="H151" s="379"/>
      <c r="I151" s="377"/>
      <c r="J151" s="381"/>
      <c r="K151" s="378"/>
      <c r="L151" s="378"/>
      <c r="M151" s="378"/>
      <c r="N151" s="383"/>
      <c r="O151" s="378"/>
      <c r="P151" s="382"/>
      <c r="Q151" s="378"/>
      <c r="R151" s="378"/>
      <c r="S151" s="378"/>
      <c r="T151" s="378"/>
      <c r="U151" s="378"/>
      <c r="V151" s="378"/>
      <c r="W151" s="378"/>
      <c r="X151" s="378"/>
      <c r="Y151" s="378"/>
      <c r="Z151" s="378"/>
      <c r="AA151" s="294">
        <f t="shared" si="19"/>
        <v>0</v>
      </c>
    </row>
    <row r="152" spans="1:27" x14ac:dyDescent="0.2">
      <c r="A152" s="202">
        <f t="shared" si="24"/>
        <v>107</v>
      </c>
      <c r="B152" s="161"/>
      <c r="C152" s="162"/>
      <c r="D152" s="373"/>
      <c r="E152" s="163"/>
      <c r="F152" s="248">
        <f t="shared" si="23"/>
        <v>0</v>
      </c>
      <c r="G152" s="379"/>
      <c r="H152" s="379"/>
      <c r="I152" s="377"/>
      <c r="J152" s="381"/>
      <c r="K152" s="378"/>
      <c r="L152" s="378"/>
      <c r="M152" s="378"/>
      <c r="N152" s="383"/>
      <c r="O152" s="378"/>
      <c r="P152" s="382"/>
      <c r="Q152" s="378"/>
      <c r="R152" s="378"/>
      <c r="S152" s="378"/>
      <c r="T152" s="378"/>
      <c r="U152" s="378"/>
      <c r="V152" s="378"/>
      <c r="W152" s="378"/>
      <c r="X152" s="378"/>
      <c r="Y152" s="378"/>
      <c r="Z152" s="378"/>
      <c r="AA152" s="294">
        <f t="shared" si="19"/>
        <v>0</v>
      </c>
    </row>
    <row r="153" spans="1:27" x14ac:dyDescent="0.2">
      <c r="A153" s="202">
        <f t="shared" si="24"/>
        <v>108</v>
      </c>
      <c r="B153" s="161"/>
      <c r="C153" s="162"/>
      <c r="D153" s="373"/>
      <c r="E153" s="163"/>
      <c r="F153" s="248">
        <f t="shared" si="23"/>
        <v>0</v>
      </c>
      <c r="G153" s="379"/>
      <c r="H153" s="379"/>
      <c r="I153" s="377"/>
      <c r="J153" s="381"/>
      <c r="K153" s="378"/>
      <c r="L153" s="378"/>
      <c r="M153" s="378"/>
      <c r="N153" s="383"/>
      <c r="O153" s="378"/>
      <c r="P153" s="382"/>
      <c r="Q153" s="378"/>
      <c r="R153" s="378"/>
      <c r="S153" s="378"/>
      <c r="T153" s="378"/>
      <c r="U153" s="378"/>
      <c r="V153" s="378"/>
      <c r="W153" s="378"/>
      <c r="X153" s="378"/>
      <c r="Y153" s="378"/>
      <c r="Z153" s="378"/>
      <c r="AA153" s="294">
        <f t="shared" si="19"/>
        <v>0</v>
      </c>
    </row>
    <row r="154" spans="1:27" x14ac:dyDescent="0.2">
      <c r="A154" s="202">
        <f t="shared" si="24"/>
        <v>109</v>
      </c>
      <c r="B154" s="161"/>
      <c r="C154" s="162"/>
      <c r="D154" s="373"/>
      <c r="E154" s="163"/>
      <c r="F154" s="248">
        <f t="shared" si="23"/>
        <v>0</v>
      </c>
      <c r="G154" s="379"/>
      <c r="H154" s="379"/>
      <c r="I154" s="377"/>
      <c r="J154" s="381"/>
      <c r="K154" s="378"/>
      <c r="L154" s="378"/>
      <c r="M154" s="378"/>
      <c r="N154" s="383"/>
      <c r="O154" s="378"/>
      <c r="P154" s="382"/>
      <c r="Q154" s="378"/>
      <c r="R154" s="378"/>
      <c r="S154" s="378"/>
      <c r="T154" s="378"/>
      <c r="U154" s="378"/>
      <c r="V154" s="378"/>
      <c r="W154" s="378"/>
      <c r="X154" s="378"/>
      <c r="Y154" s="378"/>
      <c r="Z154" s="378"/>
      <c r="AA154" s="294">
        <f t="shared" si="19"/>
        <v>0</v>
      </c>
    </row>
    <row r="155" spans="1:27" x14ac:dyDescent="0.2">
      <c r="A155" s="202">
        <f t="shared" si="24"/>
        <v>110</v>
      </c>
      <c r="B155" s="161"/>
      <c r="C155" s="162"/>
      <c r="D155" s="373"/>
      <c r="E155" s="163"/>
      <c r="F155" s="248">
        <f t="shared" si="23"/>
        <v>0</v>
      </c>
      <c r="G155" s="379"/>
      <c r="H155" s="379"/>
      <c r="I155" s="377"/>
      <c r="J155" s="381"/>
      <c r="K155" s="378"/>
      <c r="L155" s="378"/>
      <c r="M155" s="378"/>
      <c r="N155" s="383"/>
      <c r="O155" s="378"/>
      <c r="P155" s="382"/>
      <c r="Q155" s="378"/>
      <c r="R155" s="378"/>
      <c r="S155" s="378"/>
      <c r="T155" s="378"/>
      <c r="U155" s="378"/>
      <c r="V155" s="378"/>
      <c r="W155" s="378"/>
      <c r="X155" s="378"/>
      <c r="Y155" s="378"/>
      <c r="Z155" s="378"/>
      <c r="AA155" s="294">
        <f t="shared" si="19"/>
        <v>0</v>
      </c>
    </row>
    <row r="156" spans="1:27" ht="15" customHeight="1" x14ac:dyDescent="0.2">
      <c r="A156" s="202">
        <f t="shared" si="24"/>
        <v>111</v>
      </c>
      <c r="B156" s="161"/>
      <c r="C156" s="162"/>
      <c r="D156" s="373"/>
      <c r="E156" s="163"/>
      <c r="F156" s="248">
        <f t="shared" si="23"/>
        <v>0</v>
      </c>
      <c r="G156" s="379"/>
      <c r="H156" s="379"/>
      <c r="I156" s="379"/>
      <c r="J156" s="391"/>
      <c r="K156" s="392"/>
      <c r="L156" s="393"/>
      <c r="M156" s="378"/>
      <c r="N156" s="378"/>
      <c r="O156" s="378"/>
      <c r="P156" s="378"/>
      <c r="Q156" s="378"/>
      <c r="R156" s="378"/>
      <c r="S156" s="378"/>
      <c r="T156" s="378"/>
      <c r="U156" s="378"/>
      <c r="V156" s="378"/>
      <c r="W156" s="378"/>
      <c r="X156" s="378"/>
      <c r="Y156" s="378"/>
      <c r="Z156" s="378"/>
      <c r="AA156" s="294">
        <f t="shared" si="19"/>
        <v>0</v>
      </c>
    </row>
    <row r="157" spans="1:27" x14ac:dyDescent="0.2">
      <c r="A157" s="307"/>
      <c r="B157" s="213" t="s">
        <v>32</v>
      </c>
      <c r="C157" s="307"/>
      <c r="D157" s="318"/>
      <c r="E157" s="307"/>
      <c r="F157" s="309">
        <f t="shared" ref="F157:AA157" si="25">SUM(F108:F156)</f>
        <v>0</v>
      </c>
      <c r="G157" s="309">
        <f t="shared" si="25"/>
        <v>0</v>
      </c>
      <c r="H157" s="309">
        <f t="shared" si="25"/>
        <v>0</v>
      </c>
      <c r="I157" s="309">
        <f t="shared" si="25"/>
        <v>0</v>
      </c>
      <c r="J157" s="309">
        <f t="shared" si="25"/>
        <v>0</v>
      </c>
      <c r="K157" s="309">
        <f t="shared" si="25"/>
        <v>0</v>
      </c>
      <c r="L157" s="309">
        <f t="shared" si="25"/>
        <v>0</v>
      </c>
      <c r="M157" s="309">
        <f t="shared" si="25"/>
        <v>0</v>
      </c>
      <c r="N157" s="309">
        <f t="shared" si="25"/>
        <v>0</v>
      </c>
      <c r="O157" s="309">
        <f t="shared" si="25"/>
        <v>0</v>
      </c>
      <c r="P157" s="309">
        <f t="shared" si="25"/>
        <v>0</v>
      </c>
      <c r="Q157" s="309">
        <f t="shared" si="25"/>
        <v>0</v>
      </c>
      <c r="R157" s="309">
        <f t="shared" si="25"/>
        <v>0</v>
      </c>
      <c r="S157" s="309">
        <f t="shared" si="25"/>
        <v>0</v>
      </c>
      <c r="T157" s="309">
        <f t="shared" si="25"/>
        <v>0</v>
      </c>
      <c r="U157" s="309">
        <f t="shared" si="25"/>
        <v>0</v>
      </c>
      <c r="V157" s="309">
        <f t="shared" si="25"/>
        <v>0</v>
      </c>
      <c r="W157" s="309">
        <f t="shared" si="25"/>
        <v>0</v>
      </c>
      <c r="X157" s="309">
        <f t="shared" si="25"/>
        <v>0</v>
      </c>
      <c r="Y157" s="309">
        <f t="shared" si="25"/>
        <v>0</v>
      </c>
      <c r="Z157" s="309">
        <f t="shared" si="25"/>
        <v>0</v>
      </c>
      <c r="AA157" s="309">
        <f t="shared" si="25"/>
        <v>0</v>
      </c>
    </row>
    <row r="158" spans="1:27" x14ac:dyDescent="0.2">
      <c r="A158" s="215"/>
      <c r="B158" s="240"/>
      <c r="C158" s="241"/>
      <c r="D158" s="242"/>
      <c r="E158" s="243"/>
      <c r="F158" s="219"/>
      <c r="G158" s="220"/>
      <c r="H158" s="220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1"/>
    </row>
    <row r="159" spans="1:27" s="223" customFormat="1" x14ac:dyDescent="0.2">
      <c r="A159" s="320" t="s">
        <v>33</v>
      </c>
      <c r="B159" s="321"/>
      <c r="C159" s="322"/>
      <c r="D159" s="323"/>
      <c r="E159" s="324"/>
      <c r="F159" s="325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</row>
    <row r="160" spans="1:27" s="222" customFormat="1" x14ac:dyDescent="0.2">
      <c r="A160" s="231"/>
      <c r="B160" s="234" t="s">
        <v>29</v>
      </c>
      <c r="C160" s="234"/>
      <c r="D160" s="234"/>
      <c r="E160" s="235"/>
      <c r="F160" s="227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</row>
    <row r="161" spans="1:27" x14ac:dyDescent="0.2">
      <c r="A161" s="275">
        <f>+A156+1</f>
        <v>112</v>
      </c>
      <c r="B161" s="163"/>
      <c r="C161" s="165"/>
      <c r="D161" s="373"/>
      <c r="E161" s="164"/>
      <c r="F161" s="248">
        <f t="shared" ref="F161:F178" si="26">+D161*E161*$C$11</f>
        <v>0</v>
      </c>
      <c r="G161" s="379"/>
      <c r="H161" s="379"/>
      <c r="I161" s="379"/>
      <c r="J161" s="379"/>
      <c r="K161" s="379"/>
      <c r="L161" s="379"/>
      <c r="M161" s="379"/>
      <c r="N161" s="379"/>
      <c r="O161" s="379"/>
      <c r="P161" s="379"/>
      <c r="Q161" s="379"/>
      <c r="R161" s="379"/>
      <c r="S161" s="379"/>
      <c r="T161" s="379"/>
      <c r="U161" s="379"/>
      <c r="V161" s="379"/>
      <c r="W161" s="379"/>
      <c r="X161" s="379"/>
      <c r="Y161" s="379"/>
      <c r="Z161" s="379"/>
      <c r="AA161" s="294">
        <f>SUM(G161:Z161)</f>
        <v>0</v>
      </c>
    </row>
    <row r="162" spans="1:27" x14ac:dyDescent="0.2">
      <c r="A162" s="275">
        <f>+A161+1</f>
        <v>113</v>
      </c>
      <c r="B162" s="163"/>
      <c r="C162" s="165"/>
      <c r="D162" s="373"/>
      <c r="E162" s="164"/>
      <c r="F162" s="248">
        <f t="shared" si="26"/>
        <v>0</v>
      </c>
      <c r="G162" s="379"/>
      <c r="H162" s="379"/>
      <c r="I162" s="379"/>
      <c r="J162" s="379"/>
      <c r="K162" s="379"/>
      <c r="L162" s="379"/>
      <c r="M162" s="379"/>
      <c r="N162" s="379"/>
      <c r="O162" s="379"/>
      <c r="P162" s="379"/>
      <c r="Q162" s="379"/>
      <c r="R162" s="379"/>
      <c r="S162" s="379"/>
      <c r="T162" s="379"/>
      <c r="U162" s="379"/>
      <c r="V162" s="379"/>
      <c r="W162" s="379"/>
      <c r="X162" s="379"/>
      <c r="Y162" s="379"/>
      <c r="Z162" s="379"/>
      <c r="AA162" s="294">
        <f t="shared" ref="AA162:AA177" si="27">SUM(G162:Z162)</f>
        <v>0</v>
      </c>
    </row>
    <row r="163" spans="1:27" x14ac:dyDescent="0.2">
      <c r="A163" s="275">
        <f t="shared" ref="A163:A178" si="28">+A162+1</f>
        <v>114</v>
      </c>
      <c r="B163" s="163"/>
      <c r="C163" s="165"/>
      <c r="D163" s="373"/>
      <c r="E163" s="164"/>
      <c r="F163" s="248">
        <f t="shared" si="26"/>
        <v>0</v>
      </c>
      <c r="G163" s="379"/>
      <c r="H163" s="379"/>
      <c r="I163" s="379"/>
      <c r="J163" s="379"/>
      <c r="K163" s="379"/>
      <c r="L163" s="379"/>
      <c r="M163" s="379"/>
      <c r="N163" s="379"/>
      <c r="O163" s="379"/>
      <c r="P163" s="379"/>
      <c r="Q163" s="379"/>
      <c r="R163" s="379"/>
      <c r="S163" s="379"/>
      <c r="T163" s="379"/>
      <c r="U163" s="379"/>
      <c r="V163" s="379"/>
      <c r="W163" s="379"/>
      <c r="X163" s="379"/>
      <c r="Y163" s="379"/>
      <c r="Z163" s="379"/>
      <c r="AA163" s="294">
        <f t="shared" si="27"/>
        <v>0</v>
      </c>
    </row>
    <row r="164" spans="1:27" x14ac:dyDescent="0.2">
      <c r="A164" s="275">
        <f t="shared" si="28"/>
        <v>115</v>
      </c>
      <c r="B164" s="163"/>
      <c r="C164" s="165"/>
      <c r="D164" s="373"/>
      <c r="E164" s="164"/>
      <c r="F164" s="248">
        <f t="shared" si="26"/>
        <v>0</v>
      </c>
      <c r="G164" s="379"/>
      <c r="H164" s="379"/>
      <c r="I164" s="379"/>
      <c r="J164" s="379"/>
      <c r="K164" s="379"/>
      <c r="L164" s="379"/>
      <c r="M164" s="379"/>
      <c r="N164" s="379"/>
      <c r="O164" s="379"/>
      <c r="P164" s="379"/>
      <c r="Q164" s="379"/>
      <c r="R164" s="379"/>
      <c r="S164" s="379"/>
      <c r="T164" s="379"/>
      <c r="U164" s="379"/>
      <c r="V164" s="379"/>
      <c r="W164" s="379"/>
      <c r="X164" s="379"/>
      <c r="Y164" s="379"/>
      <c r="Z164" s="379"/>
      <c r="AA164" s="294">
        <f t="shared" si="27"/>
        <v>0</v>
      </c>
    </row>
    <row r="165" spans="1:27" x14ac:dyDescent="0.2">
      <c r="A165" s="275">
        <f t="shared" si="28"/>
        <v>116</v>
      </c>
      <c r="B165" s="163"/>
      <c r="C165" s="165"/>
      <c r="D165" s="373"/>
      <c r="E165" s="164"/>
      <c r="F165" s="248">
        <f t="shared" si="26"/>
        <v>0</v>
      </c>
      <c r="G165" s="379"/>
      <c r="H165" s="379"/>
      <c r="I165" s="379"/>
      <c r="J165" s="379"/>
      <c r="K165" s="379"/>
      <c r="L165" s="379"/>
      <c r="M165" s="379"/>
      <c r="N165" s="379"/>
      <c r="O165" s="379"/>
      <c r="P165" s="379"/>
      <c r="Q165" s="379"/>
      <c r="R165" s="379"/>
      <c r="S165" s="379"/>
      <c r="T165" s="379"/>
      <c r="U165" s="379"/>
      <c r="V165" s="379"/>
      <c r="W165" s="379"/>
      <c r="X165" s="379"/>
      <c r="Y165" s="379"/>
      <c r="Z165" s="379"/>
      <c r="AA165" s="294">
        <f t="shared" si="27"/>
        <v>0</v>
      </c>
    </row>
    <row r="166" spans="1:27" x14ac:dyDescent="0.2">
      <c r="A166" s="275">
        <f t="shared" si="28"/>
        <v>117</v>
      </c>
      <c r="B166" s="163"/>
      <c r="C166" s="165"/>
      <c r="D166" s="373"/>
      <c r="E166" s="164"/>
      <c r="F166" s="248">
        <f t="shared" si="26"/>
        <v>0</v>
      </c>
      <c r="G166" s="379"/>
      <c r="H166" s="379"/>
      <c r="I166" s="379"/>
      <c r="J166" s="379"/>
      <c r="K166" s="379"/>
      <c r="L166" s="379"/>
      <c r="M166" s="379"/>
      <c r="N166" s="379"/>
      <c r="O166" s="379"/>
      <c r="P166" s="379"/>
      <c r="Q166" s="379"/>
      <c r="R166" s="379"/>
      <c r="S166" s="379"/>
      <c r="T166" s="379"/>
      <c r="U166" s="379"/>
      <c r="V166" s="379"/>
      <c r="W166" s="379"/>
      <c r="X166" s="379"/>
      <c r="Y166" s="379"/>
      <c r="Z166" s="379"/>
      <c r="AA166" s="294">
        <f t="shared" si="27"/>
        <v>0</v>
      </c>
    </row>
    <row r="167" spans="1:27" x14ac:dyDescent="0.2">
      <c r="A167" s="275">
        <f t="shared" si="28"/>
        <v>118</v>
      </c>
      <c r="B167" s="163"/>
      <c r="C167" s="165"/>
      <c r="D167" s="373"/>
      <c r="E167" s="164"/>
      <c r="F167" s="248">
        <f t="shared" si="26"/>
        <v>0</v>
      </c>
      <c r="G167" s="379"/>
      <c r="H167" s="379"/>
      <c r="I167" s="379"/>
      <c r="J167" s="379"/>
      <c r="K167" s="379"/>
      <c r="L167" s="379"/>
      <c r="M167" s="379"/>
      <c r="N167" s="379"/>
      <c r="O167" s="379"/>
      <c r="P167" s="379"/>
      <c r="Q167" s="379"/>
      <c r="R167" s="379"/>
      <c r="S167" s="379"/>
      <c r="T167" s="379"/>
      <c r="U167" s="379"/>
      <c r="V167" s="379"/>
      <c r="W167" s="379"/>
      <c r="X167" s="379"/>
      <c r="Y167" s="379"/>
      <c r="Z167" s="379"/>
      <c r="AA167" s="294">
        <f t="shared" si="27"/>
        <v>0</v>
      </c>
    </row>
    <row r="168" spans="1:27" x14ac:dyDescent="0.2">
      <c r="A168" s="275">
        <f t="shared" si="28"/>
        <v>119</v>
      </c>
      <c r="B168" s="163"/>
      <c r="C168" s="165"/>
      <c r="D168" s="373"/>
      <c r="E168" s="164"/>
      <c r="F168" s="248">
        <f t="shared" si="26"/>
        <v>0</v>
      </c>
      <c r="G168" s="379"/>
      <c r="H168" s="379"/>
      <c r="I168" s="379"/>
      <c r="J168" s="379"/>
      <c r="K168" s="379"/>
      <c r="L168" s="379"/>
      <c r="M168" s="379"/>
      <c r="N168" s="379"/>
      <c r="O168" s="379"/>
      <c r="P168" s="379"/>
      <c r="Q168" s="379"/>
      <c r="R168" s="379"/>
      <c r="S168" s="379"/>
      <c r="T168" s="379"/>
      <c r="U168" s="379"/>
      <c r="V168" s="379"/>
      <c r="W168" s="379"/>
      <c r="X168" s="379"/>
      <c r="Y168" s="379"/>
      <c r="Z168" s="379"/>
      <c r="AA168" s="294">
        <f t="shared" si="27"/>
        <v>0</v>
      </c>
    </row>
    <row r="169" spans="1:27" x14ac:dyDescent="0.2">
      <c r="A169" s="275">
        <f t="shared" si="28"/>
        <v>120</v>
      </c>
      <c r="B169" s="163"/>
      <c r="C169" s="165"/>
      <c r="D169" s="373"/>
      <c r="E169" s="164"/>
      <c r="F169" s="248">
        <f t="shared" si="26"/>
        <v>0</v>
      </c>
      <c r="G169" s="379"/>
      <c r="H169" s="379"/>
      <c r="I169" s="379"/>
      <c r="J169" s="379"/>
      <c r="K169" s="379"/>
      <c r="L169" s="379"/>
      <c r="M169" s="379"/>
      <c r="N169" s="379"/>
      <c r="O169" s="379"/>
      <c r="P169" s="379"/>
      <c r="Q169" s="379"/>
      <c r="R169" s="379"/>
      <c r="S169" s="379"/>
      <c r="T169" s="379"/>
      <c r="U169" s="379"/>
      <c r="V169" s="379"/>
      <c r="W169" s="379"/>
      <c r="X169" s="379"/>
      <c r="Y169" s="379"/>
      <c r="Z169" s="379"/>
      <c r="AA169" s="294">
        <f t="shared" si="27"/>
        <v>0</v>
      </c>
    </row>
    <row r="170" spans="1:27" x14ac:dyDescent="0.2">
      <c r="A170" s="275">
        <f t="shared" si="28"/>
        <v>121</v>
      </c>
      <c r="B170" s="163"/>
      <c r="C170" s="165"/>
      <c r="D170" s="373"/>
      <c r="E170" s="164"/>
      <c r="F170" s="248">
        <f t="shared" si="26"/>
        <v>0</v>
      </c>
      <c r="G170" s="379"/>
      <c r="H170" s="379"/>
      <c r="I170" s="379"/>
      <c r="J170" s="379"/>
      <c r="K170" s="379"/>
      <c r="L170" s="379"/>
      <c r="M170" s="379"/>
      <c r="N170" s="379"/>
      <c r="O170" s="379"/>
      <c r="P170" s="379"/>
      <c r="Q170" s="379"/>
      <c r="R170" s="379"/>
      <c r="S170" s="379"/>
      <c r="T170" s="379"/>
      <c r="U170" s="379"/>
      <c r="V170" s="379"/>
      <c r="W170" s="379"/>
      <c r="X170" s="379"/>
      <c r="Y170" s="379"/>
      <c r="Z170" s="379"/>
      <c r="AA170" s="294">
        <f t="shared" si="27"/>
        <v>0</v>
      </c>
    </row>
    <row r="171" spans="1:27" x14ac:dyDescent="0.2">
      <c r="A171" s="275">
        <f t="shared" si="28"/>
        <v>122</v>
      </c>
      <c r="B171" s="163"/>
      <c r="C171" s="165"/>
      <c r="D171" s="373"/>
      <c r="E171" s="164"/>
      <c r="F171" s="248">
        <f t="shared" si="26"/>
        <v>0</v>
      </c>
      <c r="G171" s="379"/>
      <c r="H171" s="379"/>
      <c r="I171" s="379"/>
      <c r="J171" s="379"/>
      <c r="K171" s="379"/>
      <c r="L171" s="379"/>
      <c r="M171" s="379"/>
      <c r="N171" s="379"/>
      <c r="O171" s="379"/>
      <c r="P171" s="379"/>
      <c r="Q171" s="379"/>
      <c r="R171" s="379"/>
      <c r="S171" s="379"/>
      <c r="T171" s="379"/>
      <c r="U171" s="379"/>
      <c r="V171" s="379"/>
      <c r="W171" s="379"/>
      <c r="X171" s="379"/>
      <c r="Y171" s="379"/>
      <c r="Z171" s="379"/>
      <c r="AA171" s="294">
        <f t="shared" si="27"/>
        <v>0</v>
      </c>
    </row>
    <row r="172" spans="1:27" x14ac:dyDescent="0.2">
      <c r="A172" s="275">
        <f t="shared" si="28"/>
        <v>123</v>
      </c>
      <c r="B172" s="163"/>
      <c r="C172" s="165"/>
      <c r="D172" s="373"/>
      <c r="E172" s="164"/>
      <c r="F172" s="248">
        <f t="shared" si="26"/>
        <v>0</v>
      </c>
      <c r="G172" s="379"/>
      <c r="H172" s="379"/>
      <c r="I172" s="379"/>
      <c r="J172" s="379"/>
      <c r="K172" s="379"/>
      <c r="L172" s="379"/>
      <c r="M172" s="379"/>
      <c r="N172" s="379"/>
      <c r="O172" s="379"/>
      <c r="P172" s="379"/>
      <c r="Q172" s="379"/>
      <c r="R172" s="379"/>
      <c r="S172" s="379"/>
      <c r="T172" s="379"/>
      <c r="U172" s="379"/>
      <c r="V172" s="379"/>
      <c r="W172" s="379"/>
      <c r="X172" s="379"/>
      <c r="Y172" s="379"/>
      <c r="Z172" s="379"/>
      <c r="AA172" s="294">
        <f t="shared" si="27"/>
        <v>0</v>
      </c>
    </row>
    <row r="173" spans="1:27" x14ac:dyDescent="0.2">
      <c r="A173" s="275">
        <f t="shared" si="28"/>
        <v>124</v>
      </c>
      <c r="B173" s="163"/>
      <c r="C173" s="165"/>
      <c r="D173" s="373"/>
      <c r="E173" s="164"/>
      <c r="F173" s="248">
        <f t="shared" si="26"/>
        <v>0</v>
      </c>
      <c r="G173" s="379"/>
      <c r="H173" s="379"/>
      <c r="I173" s="379"/>
      <c r="J173" s="379"/>
      <c r="K173" s="379"/>
      <c r="L173" s="379"/>
      <c r="M173" s="379"/>
      <c r="N173" s="379"/>
      <c r="O173" s="379"/>
      <c r="P173" s="379"/>
      <c r="Q173" s="379"/>
      <c r="R173" s="379"/>
      <c r="S173" s="379"/>
      <c r="T173" s="379"/>
      <c r="U173" s="379"/>
      <c r="V173" s="379"/>
      <c r="W173" s="379"/>
      <c r="X173" s="379"/>
      <c r="Y173" s="379"/>
      <c r="Z173" s="379"/>
      <c r="AA173" s="294">
        <f t="shared" si="27"/>
        <v>0</v>
      </c>
    </row>
    <row r="174" spans="1:27" x14ac:dyDescent="0.2">
      <c r="A174" s="275">
        <f t="shared" si="28"/>
        <v>125</v>
      </c>
      <c r="B174" s="163"/>
      <c r="C174" s="165"/>
      <c r="D174" s="373"/>
      <c r="E174" s="164"/>
      <c r="F174" s="248">
        <f t="shared" si="26"/>
        <v>0</v>
      </c>
      <c r="G174" s="379"/>
      <c r="H174" s="379"/>
      <c r="I174" s="379"/>
      <c r="J174" s="379"/>
      <c r="K174" s="379"/>
      <c r="L174" s="379"/>
      <c r="M174" s="379"/>
      <c r="N174" s="379"/>
      <c r="O174" s="379"/>
      <c r="P174" s="379"/>
      <c r="Q174" s="379"/>
      <c r="R174" s="379"/>
      <c r="S174" s="379"/>
      <c r="T174" s="379"/>
      <c r="U174" s="379"/>
      <c r="V174" s="379"/>
      <c r="W174" s="379"/>
      <c r="X174" s="379"/>
      <c r="Y174" s="379"/>
      <c r="Z174" s="379"/>
      <c r="AA174" s="294">
        <f t="shared" si="27"/>
        <v>0</v>
      </c>
    </row>
    <row r="175" spans="1:27" x14ac:dyDescent="0.2">
      <c r="A175" s="275">
        <f t="shared" si="28"/>
        <v>126</v>
      </c>
      <c r="B175" s="163"/>
      <c r="C175" s="165"/>
      <c r="D175" s="373"/>
      <c r="E175" s="164"/>
      <c r="F175" s="248">
        <f t="shared" si="26"/>
        <v>0</v>
      </c>
      <c r="G175" s="379"/>
      <c r="H175" s="379"/>
      <c r="I175" s="379"/>
      <c r="J175" s="379"/>
      <c r="K175" s="379"/>
      <c r="L175" s="379"/>
      <c r="M175" s="379"/>
      <c r="N175" s="379"/>
      <c r="O175" s="379"/>
      <c r="P175" s="379"/>
      <c r="Q175" s="379"/>
      <c r="R175" s="379"/>
      <c r="S175" s="379"/>
      <c r="T175" s="379"/>
      <c r="U175" s="379"/>
      <c r="V175" s="379"/>
      <c r="W175" s="379"/>
      <c r="X175" s="379"/>
      <c r="Y175" s="379"/>
      <c r="Z175" s="379"/>
      <c r="AA175" s="294">
        <f t="shared" si="27"/>
        <v>0</v>
      </c>
    </row>
    <row r="176" spans="1:27" x14ac:dyDescent="0.2">
      <c r="A176" s="275">
        <f t="shared" si="28"/>
        <v>127</v>
      </c>
      <c r="B176" s="163"/>
      <c r="C176" s="165"/>
      <c r="D176" s="373"/>
      <c r="E176" s="164"/>
      <c r="F176" s="248">
        <f t="shared" si="26"/>
        <v>0</v>
      </c>
      <c r="G176" s="379"/>
      <c r="H176" s="379"/>
      <c r="I176" s="379"/>
      <c r="J176" s="379"/>
      <c r="K176" s="379"/>
      <c r="L176" s="379"/>
      <c r="M176" s="379"/>
      <c r="N176" s="379"/>
      <c r="O176" s="379"/>
      <c r="P176" s="379"/>
      <c r="Q176" s="379"/>
      <c r="R176" s="379"/>
      <c r="S176" s="379"/>
      <c r="T176" s="379"/>
      <c r="U176" s="379"/>
      <c r="V176" s="379"/>
      <c r="W176" s="379"/>
      <c r="X176" s="379"/>
      <c r="Y176" s="379"/>
      <c r="Z176" s="379"/>
      <c r="AA176" s="294">
        <f t="shared" si="27"/>
        <v>0</v>
      </c>
    </row>
    <row r="177" spans="1:27" x14ac:dyDescent="0.2">
      <c r="A177" s="275">
        <f t="shared" si="28"/>
        <v>128</v>
      </c>
      <c r="B177" s="163"/>
      <c r="C177" s="165"/>
      <c r="D177" s="373"/>
      <c r="E177" s="164"/>
      <c r="F177" s="248">
        <f t="shared" si="26"/>
        <v>0</v>
      </c>
      <c r="G177" s="379"/>
      <c r="H177" s="379"/>
      <c r="I177" s="379"/>
      <c r="J177" s="379"/>
      <c r="K177" s="379"/>
      <c r="L177" s="379"/>
      <c r="M177" s="379"/>
      <c r="N177" s="379"/>
      <c r="O177" s="379"/>
      <c r="P177" s="379"/>
      <c r="Q177" s="379"/>
      <c r="R177" s="379"/>
      <c r="S177" s="379"/>
      <c r="T177" s="379"/>
      <c r="U177" s="379"/>
      <c r="V177" s="379"/>
      <c r="W177" s="379"/>
      <c r="X177" s="379"/>
      <c r="Y177" s="379"/>
      <c r="Z177" s="379"/>
      <c r="AA177" s="294">
        <f t="shared" si="27"/>
        <v>0</v>
      </c>
    </row>
    <row r="178" spans="1:27" x14ac:dyDescent="0.2">
      <c r="A178" s="275">
        <f t="shared" si="28"/>
        <v>129</v>
      </c>
      <c r="B178" s="163"/>
      <c r="C178" s="165"/>
      <c r="D178" s="373"/>
      <c r="E178" s="166"/>
      <c r="F178" s="248">
        <f t="shared" si="26"/>
        <v>0</v>
      </c>
      <c r="G178" s="379"/>
      <c r="H178" s="379"/>
      <c r="I178" s="379"/>
      <c r="J178" s="379"/>
      <c r="K178" s="379"/>
      <c r="L178" s="379"/>
      <c r="M178" s="379"/>
      <c r="N178" s="379"/>
      <c r="O178" s="379"/>
      <c r="P178" s="379"/>
      <c r="Q178" s="379"/>
      <c r="R178" s="379"/>
      <c r="S178" s="379"/>
      <c r="T178" s="379"/>
      <c r="U178" s="379"/>
      <c r="V178" s="379"/>
      <c r="W178" s="379"/>
      <c r="X178" s="379"/>
      <c r="Y178" s="379"/>
      <c r="Z178" s="379"/>
      <c r="AA178" s="294">
        <f>SUM(G178:Z178)</f>
        <v>0</v>
      </c>
    </row>
    <row r="179" spans="1:27" s="222" customFormat="1" x14ac:dyDescent="0.2">
      <c r="A179" s="244"/>
      <c r="B179" s="234" t="s">
        <v>103</v>
      </c>
      <c r="C179" s="245"/>
      <c r="D179" s="375"/>
      <c r="E179" s="246"/>
      <c r="F179" s="247"/>
      <c r="G179" s="399"/>
      <c r="H179" s="399"/>
      <c r="I179" s="399"/>
      <c r="J179" s="399"/>
      <c r="K179" s="399"/>
      <c r="L179" s="399"/>
      <c r="M179" s="399"/>
      <c r="N179" s="399"/>
      <c r="O179" s="399"/>
      <c r="P179" s="399"/>
      <c r="Q179" s="399"/>
      <c r="R179" s="399"/>
      <c r="S179" s="399"/>
      <c r="T179" s="399"/>
      <c r="U179" s="399"/>
      <c r="V179" s="399"/>
      <c r="W179" s="399"/>
      <c r="X179" s="399"/>
      <c r="Y179" s="399"/>
      <c r="Z179" s="399"/>
      <c r="AA179" s="288"/>
    </row>
    <row r="180" spans="1:27" x14ac:dyDescent="0.2">
      <c r="A180" s="275">
        <f>+A178+1</f>
        <v>130</v>
      </c>
      <c r="B180" s="163"/>
      <c r="C180" s="167"/>
      <c r="D180" s="394"/>
      <c r="E180" s="163"/>
      <c r="F180" s="248">
        <f t="shared" ref="F180:F193" si="29">+D180*E180*$C$11</f>
        <v>0</v>
      </c>
      <c r="G180" s="287"/>
      <c r="H180" s="287"/>
      <c r="I180" s="287"/>
      <c r="J180" s="287"/>
      <c r="K180" s="287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  <c r="X180" s="287"/>
      <c r="Y180" s="287"/>
      <c r="Z180" s="287"/>
      <c r="AA180" s="294">
        <f>SUM(G180:Z180)</f>
        <v>0</v>
      </c>
    </row>
    <row r="181" spans="1:27" x14ac:dyDescent="0.2">
      <c r="A181" s="275">
        <f>+A180+1</f>
        <v>131</v>
      </c>
      <c r="B181" s="168"/>
      <c r="C181" s="169"/>
      <c r="D181" s="395"/>
      <c r="E181" s="170"/>
      <c r="F181" s="248">
        <f t="shared" si="29"/>
        <v>0</v>
      </c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  <c r="X181" s="287"/>
      <c r="Y181" s="287"/>
      <c r="Z181" s="287"/>
      <c r="AA181" s="294">
        <f t="shared" ref="AA181:AA192" si="30">SUM(G181:Z181)</f>
        <v>0</v>
      </c>
    </row>
    <row r="182" spans="1:27" x14ac:dyDescent="0.2">
      <c r="A182" s="275">
        <f t="shared" ref="A182:A193" si="31">+A181+1</f>
        <v>132</v>
      </c>
      <c r="B182" s="168"/>
      <c r="C182" s="169"/>
      <c r="D182" s="395"/>
      <c r="E182" s="170"/>
      <c r="F182" s="248">
        <f t="shared" si="29"/>
        <v>0</v>
      </c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  <c r="Z182" s="287"/>
      <c r="AA182" s="294">
        <f t="shared" si="30"/>
        <v>0</v>
      </c>
    </row>
    <row r="183" spans="1:27" x14ac:dyDescent="0.2">
      <c r="A183" s="275">
        <f t="shared" si="31"/>
        <v>133</v>
      </c>
      <c r="B183" s="168"/>
      <c r="C183" s="169"/>
      <c r="D183" s="395"/>
      <c r="E183" s="170"/>
      <c r="F183" s="248">
        <f t="shared" si="29"/>
        <v>0</v>
      </c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  <c r="Z183" s="287"/>
      <c r="AA183" s="294">
        <f t="shared" si="30"/>
        <v>0</v>
      </c>
    </row>
    <row r="184" spans="1:27" x14ac:dyDescent="0.2">
      <c r="A184" s="275">
        <f t="shared" si="31"/>
        <v>134</v>
      </c>
      <c r="B184" s="168"/>
      <c r="C184" s="169"/>
      <c r="D184" s="395"/>
      <c r="E184" s="170"/>
      <c r="F184" s="248">
        <f t="shared" si="29"/>
        <v>0</v>
      </c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  <c r="X184" s="287"/>
      <c r="Y184" s="287"/>
      <c r="Z184" s="287"/>
      <c r="AA184" s="294">
        <f t="shared" si="30"/>
        <v>0</v>
      </c>
    </row>
    <row r="185" spans="1:27" x14ac:dyDescent="0.2">
      <c r="A185" s="275">
        <f t="shared" si="31"/>
        <v>135</v>
      </c>
      <c r="B185" s="168"/>
      <c r="C185" s="169"/>
      <c r="D185" s="395"/>
      <c r="E185" s="170"/>
      <c r="F185" s="248">
        <f t="shared" si="29"/>
        <v>0</v>
      </c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  <c r="AA185" s="294">
        <f t="shared" si="30"/>
        <v>0</v>
      </c>
    </row>
    <row r="186" spans="1:27" x14ac:dyDescent="0.2">
      <c r="A186" s="275">
        <f t="shared" si="31"/>
        <v>136</v>
      </c>
      <c r="B186" s="168"/>
      <c r="C186" s="169"/>
      <c r="D186" s="395"/>
      <c r="E186" s="170"/>
      <c r="F186" s="248">
        <f t="shared" si="29"/>
        <v>0</v>
      </c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  <c r="Z186" s="287"/>
      <c r="AA186" s="294">
        <f t="shared" si="30"/>
        <v>0</v>
      </c>
    </row>
    <row r="187" spans="1:27" x14ac:dyDescent="0.2">
      <c r="A187" s="275">
        <f t="shared" si="31"/>
        <v>137</v>
      </c>
      <c r="B187" s="168"/>
      <c r="C187" s="169"/>
      <c r="D187" s="395"/>
      <c r="E187" s="170"/>
      <c r="F187" s="248">
        <f t="shared" si="29"/>
        <v>0</v>
      </c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  <c r="Z187" s="287"/>
      <c r="AA187" s="294">
        <f t="shared" si="30"/>
        <v>0</v>
      </c>
    </row>
    <row r="188" spans="1:27" x14ac:dyDescent="0.2">
      <c r="A188" s="275">
        <f t="shared" si="31"/>
        <v>138</v>
      </c>
      <c r="B188" s="168"/>
      <c r="C188" s="169"/>
      <c r="D188" s="395"/>
      <c r="E188" s="170"/>
      <c r="F188" s="248">
        <f t="shared" si="29"/>
        <v>0</v>
      </c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94">
        <f t="shared" si="30"/>
        <v>0</v>
      </c>
    </row>
    <row r="189" spans="1:27" x14ac:dyDescent="0.2">
      <c r="A189" s="275">
        <f t="shared" si="31"/>
        <v>139</v>
      </c>
      <c r="B189" s="168"/>
      <c r="C189" s="169"/>
      <c r="D189" s="395"/>
      <c r="E189" s="170"/>
      <c r="F189" s="248">
        <f t="shared" si="29"/>
        <v>0</v>
      </c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  <c r="AA189" s="294">
        <f t="shared" si="30"/>
        <v>0</v>
      </c>
    </row>
    <row r="190" spans="1:27" x14ac:dyDescent="0.2">
      <c r="A190" s="275">
        <f t="shared" si="31"/>
        <v>140</v>
      </c>
      <c r="B190" s="168"/>
      <c r="C190" s="169"/>
      <c r="D190" s="395"/>
      <c r="E190" s="170"/>
      <c r="F190" s="248">
        <f t="shared" si="29"/>
        <v>0</v>
      </c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  <c r="AA190" s="294">
        <f t="shared" si="30"/>
        <v>0</v>
      </c>
    </row>
    <row r="191" spans="1:27" x14ac:dyDescent="0.2">
      <c r="A191" s="275">
        <f t="shared" si="31"/>
        <v>141</v>
      </c>
      <c r="B191" s="168"/>
      <c r="C191" s="169"/>
      <c r="D191" s="395"/>
      <c r="E191" s="170"/>
      <c r="F191" s="248">
        <f t="shared" si="29"/>
        <v>0</v>
      </c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  <c r="AA191" s="294">
        <f t="shared" si="30"/>
        <v>0</v>
      </c>
    </row>
    <row r="192" spans="1:27" x14ac:dyDescent="0.2">
      <c r="A192" s="275">
        <f t="shared" si="31"/>
        <v>142</v>
      </c>
      <c r="B192" s="168"/>
      <c r="C192" s="169"/>
      <c r="D192" s="395"/>
      <c r="E192" s="170"/>
      <c r="F192" s="248">
        <f t="shared" si="29"/>
        <v>0</v>
      </c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  <c r="AA192" s="294">
        <f t="shared" si="30"/>
        <v>0</v>
      </c>
    </row>
    <row r="193" spans="1:27" x14ac:dyDescent="0.2">
      <c r="A193" s="275">
        <f t="shared" si="31"/>
        <v>143</v>
      </c>
      <c r="B193" s="168"/>
      <c r="C193" s="169"/>
      <c r="D193" s="395"/>
      <c r="E193" s="170"/>
      <c r="F193" s="248">
        <f t="shared" si="29"/>
        <v>0</v>
      </c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  <c r="AA193" s="294">
        <f>SUM(G193:Z193)</f>
        <v>0</v>
      </c>
    </row>
    <row r="194" spans="1:27" x14ac:dyDescent="0.2">
      <c r="A194" s="327"/>
      <c r="B194" s="328" t="s">
        <v>34</v>
      </c>
      <c r="C194" s="329"/>
      <c r="D194" s="396"/>
      <c r="E194" s="330"/>
      <c r="F194" s="309">
        <f>SUM(F161:F193)</f>
        <v>0</v>
      </c>
      <c r="G194" s="309">
        <f>SUM(G161:G193)</f>
        <v>0</v>
      </c>
      <c r="H194" s="309">
        <f t="shared" ref="H194:Y194" si="32">SUM(H161:H193)</f>
        <v>0</v>
      </c>
      <c r="I194" s="309">
        <f t="shared" si="32"/>
        <v>0</v>
      </c>
      <c r="J194" s="309">
        <f t="shared" si="32"/>
        <v>0</v>
      </c>
      <c r="K194" s="309">
        <f t="shared" si="32"/>
        <v>0</v>
      </c>
      <c r="L194" s="309">
        <f t="shared" si="32"/>
        <v>0</v>
      </c>
      <c r="M194" s="309">
        <f t="shared" si="32"/>
        <v>0</v>
      </c>
      <c r="N194" s="309">
        <f t="shared" si="32"/>
        <v>0</v>
      </c>
      <c r="O194" s="309">
        <f t="shared" si="32"/>
        <v>0</v>
      </c>
      <c r="P194" s="309">
        <f t="shared" si="32"/>
        <v>0</v>
      </c>
      <c r="Q194" s="309">
        <f t="shared" si="32"/>
        <v>0</v>
      </c>
      <c r="R194" s="309">
        <f t="shared" si="32"/>
        <v>0</v>
      </c>
      <c r="S194" s="309">
        <f t="shared" si="32"/>
        <v>0</v>
      </c>
      <c r="T194" s="309">
        <f t="shared" si="32"/>
        <v>0</v>
      </c>
      <c r="U194" s="309">
        <f t="shared" si="32"/>
        <v>0</v>
      </c>
      <c r="V194" s="309">
        <f t="shared" si="32"/>
        <v>0</v>
      </c>
      <c r="W194" s="309">
        <f t="shared" si="32"/>
        <v>0</v>
      </c>
      <c r="X194" s="309">
        <f t="shared" si="32"/>
        <v>0</v>
      </c>
      <c r="Y194" s="309">
        <f t="shared" si="32"/>
        <v>0</v>
      </c>
      <c r="Z194" s="309">
        <f>SUM(Z161:Z193)</f>
        <v>0</v>
      </c>
      <c r="AA194" s="309">
        <f>SUM(AA161:AA193)</f>
        <v>0</v>
      </c>
    </row>
    <row r="195" spans="1:27" x14ac:dyDescent="0.2">
      <c r="A195" s="215"/>
      <c r="B195" s="216"/>
      <c r="C195" s="217"/>
      <c r="D195" s="397"/>
      <c r="E195" s="230"/>
      <c r="F195" s="219"/>
      <c r="G195" s="220"/>
      <c r="H195" s="220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1"/>
    </row>
    <row r="196" spans="1:27" s="223" customFormat="1" x14ac:dyDescent="0.2">
      <c r="A196" s="310" t="s">
        <v>35</v>
      </c>
      <c r="B196" s="311"/>
      <c r="C196" s="312"/>
      <c r="D196" s="398"/>
      <c r="E196" s="314"/>
      <c r="F196" s="331"/>
      <c r="G196" s="316"/>
      <c r="H196" s="317"/>
      <c r="I196" s="317"/>
      <c r="J196" s="317"/>
      <c r="K196" s="317"/>
      <c r="L196" s="317"/>
      <c r="M196" s="317"/>
      <c r="N196" s="317"/>
      <c r="O196" s="317"/>
      <c r="P196" s="317"/>
      <c r="Q196" s="317"/>
      <c r="R196" s="317"/>
      <c r="S196" s="317"/>
      <c r="T196" s="317"/>
      <c r="U196" s="317"/>
      <c r="V196" s="317"/>
      <c r="W196" s="317"/>
      <c r="X196" s="317"/>
      <c r="Y196" s="317"/>
      <c r="Z196" s="317"/>
      <c r="AA196" s="317"/>
    </row>
    <row r="197" spans="1:27" s="222" customFormat="1" x14ac:dyDescent="0.2">
      <c r="A197" s="231"/>
      <c r="B197" s="249" t="s">
        <v>29</v>
      </c>
      <c r="C197" s="249"/>
      <c r="D197" s="293"/>
      <c r="E197" s="250"/>
      <c r="F197" s="227"/>
      <c r="G197" s="251"/>
      <c r="H197" s="251"/>
      <c r="I197" s="251"/>
      <c r="J197" s="251"/>
      <c r="K197" s="251"/>
      <c r="L197" s="251"/>
      <c r="M197" s="251"/>
      <c r="N197" s="251"/>
      <c r="O197" s="251"/>
      <c r="P197" s="251"/>
      <c r="Q197" s="251"/>
      <c r="R197" s="251"/>
      <c r="S197" s="251"/>
      <c r="T197" s="251"/>
      <c r="U197" s="251"/>
      <c r="V197" s="251"/>
      <c r="W197" s="251"/>
      <c r="X197" s="251"/>
      <c r="Y197" s="251"/>
      <c r="Z197" s="251"/>
      <c r="AA197" s="203"/>
    </row>
    <row r="198" spans="1:27" x14ac:dyDescent="0.2">
      <c r="A198" s="275">
        <f>+A193+1</f>
        <v>144</v>
      </c>
      <c r="B198" s="171"/>
      <c r="C198" s="171"/>
      <c r="D198" s="291"/>
      <c r="E198" s="172"/>
      <c r="F198" s="294">
        <f t="shared" ref="F198:F215" si="33">+D198*E198*$C$11</f>
        <v>0</v>
      </c>
      <c r="G198" s="287"/>
      <c r="H198" s="287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  <c r="Z198" s="287"/>
      <c r="AA198" s="294">
        <f t="shared" ref="AA198:AA228" si="34">SUM(G198:Z198)</f>
        <v>0</v>
      </c>
    </row>
    <row r="199" spans="1:27" x14ac:dyDescent="0.2">
      <c r="A199" s="275">
        <f>+A198+1</f>
        <v>145</v>
      </c>
      <c r="B199" s="171"/>
      <c r="C199" s="171"/>
      <c r="D199" s="291"/>
      <c r="E199" s="172"/>
      <c r="F199" s="294">
        <f t="shared" si="33"/>
        <v>0</v>
      </c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  <c r="Z199" s="287"/>
      <c r="AA199" s="294">
        <f>SUM(G199:Z199)</f>
        <v>0</v>
      </c>
    </row>
    <row r="200" spans="1:27" x14ac:dyDescent="0.2">
      <c r="A200" s="275">
        <f t="shared" ref="A200:A215" si="35">+A199+1</f>
        <v>146</v>
      </c>
      <c r="B200" s="171"/>
      <c r="C200" s="171"/>
      <c r="D200" s="291"/>
      <c r="E200" s="172"/>
      <c r="F200" s="294">
        <f t="shared" si="33"/>
        <v>0</v>
      </c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  <c r="Z200" s="287"/>
      <c r="AA200" s="294">
        <f>SUM(G200:Z200)</f>
        <v>0</v>
      </c>
    </row>
    <row r="201" spans="1:27" x14ac:dyDescent="0.2">
      <c r="A201" s="275">
        <f t="shared" si="35"/>
        <v>147</v>
      </c>
      <c r="B201" s="171"/>
      <c r="C201" s="171"/>
      <c r="D201" s="291"/>
      <c r="E201" s="172"/>
      <c r="F201" s="294">
        <f t="shared" si="33"/>
        <v>0</v>
      </c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7"/>
      <c r="Y201" s="287"/>
      <c r="Z201" s="287"/>
      <c r="AA201" s="294">
        <f t="shared" si="34"/>
        <v>0</v>
      </c>
    </row>
    <row r="202" spans="1:27" x14ac:dyDescent="0.2">
      <c r="A202" s="275">
        <f t="shared" si="35"/>
        <v>148</v>
      </c>
      <c r="B202" s="171"/>
      <c r="C202" s="171"/>
      <c r="D202" s="291"/>
      <c r="E202" s="172"/>
      <c r="F202" s="294">
        <f t="shared" si="33"/>
        <v>0</v>
      </c>
      <c r="G202" s="287"/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  <c r="X202" s="287"/>
      <c r="Y202" s="287"/>
      <c r="Z202" s="287"/>
      <c r="AA202" s="294">
        <f t="shared" si="34"/>
        <v>0</v>
      </c>
    </row>
    <row r="203" spans="1:27" x14ac:dyDescent="0.2">
      <c r="A203" s="275">
        <f t="shared" si="35"/>
        <v>149</v>
      </c>
      <c r="B203" s="171"/>
      <c r="C203" s="171"/>
      <c r="D203" s="291"/>
      <c r="E203" s="172"/>
      <c r="F203" s="294">
        <f t="shared" si="33"/>
        <v>0</v>
      </c>
      <c r="G203" s="287"/>
      <c r="H203" s="287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  <c r="X203" s="287"/>
      <c r="Y203" s="287"/>
      <c r="Z203" s="287"/>
      <c r="AA203" s="294">
        <f t="shared" si="34"/>
        <v>0</v>
      </c>
    </row>
    <row r="204" spans="1:27" x14ac:dyDescent="0.2">
      <c r="A204" s="275">
        <f t="shared" si="35"/>
        <v>150</v>
      </c>
      <c r="B204" s="171"/>
      <c r="C204" s="171"/>
      <c r="D204" s="291"/>
      <c r="E204" s="172"/>
      <c r="F204" s="294">
        <f t="shared" si="33"/>
        <v>0</v>
      </c>
      <c r="G204" s="287"/>
      <c r="H204" s="287"/>
      <c r="I204" s="287"/>
      <c r="J204" s="287"/>
      <c r="K204" s="287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  <c r="X204" s="287"/>
      <c r="Y204" s="287"/>
      <c r="Z204" s="287"/>
      <c r="AA204" s="294">
        <f t="shared" ref="AA204:AA214" si="36">SUM(G204:Z204)</f>
        <v>0</v>
      </c>
    </row>
    <row r="205" spans="1:27" x14ac:dyDescent="0.2">
      <c r="A205" s="275">
        <f t="shared" si="35"/>
        <v>151</v>
      </c>
      <c r="B205" s="171"/>
      <c r="C205" s="171"/>
      <c r="D205" s="291"/>
      <c r="E205" s="172"/>
      <c r="F205" s="294">
        <f t="shared" si="33"/>
        <v>0</v>
      </c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  <c r="AA205" s="294">
        <f t="shared" si="36"/>
        <v>0</v>
      </c>
    </row>
    <row r="206" spans="1:27" x14ac:dyDescent="0.2">
      <c r="A206" s="275">
        <f t="shared" si="35"/>
        <v>152</v>
      </c>
      <c r="B206" s="171"/>
      <c r="C206" s="171"/>
      <c r="D206" s="291"/>
      <c r="E206" s="172"/>
      <c r="F206" s="294">
        <f t="shared" si="33"/>
        <v>0</v>
      </c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  <c r="AA206" s="294">
        <f t="shared" si="36"/>
        <v>0</v>
      </c>
    </row>
    <row r="207" spans="1:27" x14ac:dyDescent="0.2">
      <c r="A207" s="275">
        <f t="shared" si="35"/>
        <v>153</v>
      </c>
      <c r="B207" s="171"/>
      <c r="C207" s="171"/>
      <c r="D207" s="291"/>
      <c r="E207" s="172"/>
      <c r="F207" s="294">
        <f t="shared" si="33"/>
        <v>0</v>
      </c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  <c r="X207" s="287"/>
      <c r="Y207" s="287"/>
      <c r="Z207" s="287"/>
      <c r="AA207" s="294">
        <f t="shared" si="36"/>
        <v>0</v>
      </c>
    </row>
    <row r="208" spans="1:27" x14ac:dyDescent="0.2">
      <c r="A208" s="275">
        <f t="shared" si="35"/>
        <v>154</v>
      </c>
      <c r="B208" s="171"/>
      <c r="C208" s="171"/>
      <c r="D208" s="291"/>
      <c r="E208" s="172"/>
      <c r="F208" s="294">
        <f t="shared" si="33"/>
        <v>0</v>
      </c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  <c r="Z208" s="287"/>
      <c r="AA208" s="294">
        <f t="shared" si="36"/>
        <v>0</v>
      </c>
    </row>
    <row r="209" spans="1:27" x14ac:dyDescent="0.2">
      <c r="A209" s="275">
        <f t="shared" si="35"/>
        <v>155</v>
      </c>
      <c r="B209" s="171"/>
      <c r="C209" s="171"/>
      <c r="D209" s="291"/>
      <c r="E209" s="172"/>
      <c r="F209" s="294">
        <f t="shared" si="33"/>
        <v>0</v>
      </c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  <c r="Z209" s="287"/>
      <c r="AA209" s="294">
        <f t="shared" si="36"/>
        <v>0</v>
      </c>
    </row>
    <row r="210" spans="1:27" x14ac:dyDescent="0.2">
      <c r="A210" s="275">
        <f t="shared" si="35"/>
        <v>156</v>
      </c>
      <c r="B210" s="171"/>
      <c r="C210" s="171"/>
      <c r="D210" s="291"/>
      <c r="E210" s="172"/>
      <c r="F210" s="294">
        <f t="shared" si="33"/>
        <v>0</v>
      </c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  <c r="Z210" s="287"/>
      <c r="AA210" s="294">
        <f t="shared" si="36"/>
        <v>0</v>
      </c>
    </row>
    <row r="211" spans="1:27" x14ac:dyDescent="0.2">
      <c r="A211" s="275">
        <f t="shared" si="35"/>
        <v>157</v>
      </c>
      <c r="B211" s="171"/>
      <c r="C211" s="171"/>
      <c r="D211" s="291"/>
      <c r="E211" s="172"/>
      <c r="F211" s="294">
        <f t="shared" si="33"/>
        <v>0</v>
      </c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  <c r="AA211" s="294">
        <f t="shared" si="36"/>
        <v>0</v>
      </c>
    </row>
    <row r="212" spans="1:27" x14ac:dyDescent="0.2">
      <c r="A212" s="275">
        <f t="shared" si="35"/>
        <v>158</v>
      </c>
      <c r="B212" s="171"/>
      <c r="C212" s="171"/>
      <c r="D212" s="291"/>
      <c r="E212" s="172"/>
      <c r="F212" s="294">
        <f t="shared" si="33"/>
        <v>0</v>
      </c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  <c r="X212" s="287"/>
      <c r="Y212" s="287"/>
      <c r="Z212" s="287"/>
      <c r="AA212" s="294">
        <f t="shared" si="36"/>
        <v>0</v>
      </c>
    </row>
    <row r="213" spans="1:27" x14ac:dyDescent="0.2">
      <c r="A213" s="275">
        <f t="shared" si="35"/>
        <v>159</v>
      </c>
      <c r="B213" s="171"/>
      <c r="C213" s="171"/>
      <c r="D213" s="291"/>
      <c r="E213" s="172"/>
      <c r="F213" s="294">
        <f t="shared" si="33"/>
        <v>0</v>
      </c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7"/>
      <c r="Y213" s="287"/>
      <c r="Z213" s="287"/>
      <c r="AA213" s="294">
        <f t="shared" si="36"/>
        <v>0</v>
      </c>
    </row>
    <row r="214" spans="1:27" x14ac:dyDescent="0.2">
      <c r="A214" s="275">
        <f t="shared" si="35"/>
        <v>160</v>
      </c>
      <c r="B214" s="171"/>
      <c r="C214" s="171"/>
      <c r="D214" s="291"/>
      <c r="E214" s="172"/>
      <c r="F214" s="294">
        <f t="shared" si="33"/>
        <v>0</v>
      </c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7"/>
      <c r="Y214" s="287"/>
      <c r="Z214" s="287"/>
      <c r="AA214" s="294">
        <f t="shared" si="36"/>
        <v>0</v>
      </c>
    </row>
    <row r="215" spans="1:27" x14ac:dyDescent="0.2">
      <c r="A215" s="275">
        <f t="shared" si="35"/>
        <v>161</v>
      </c>
      <c r="B215" s="171"/>
      <c r="C215" s="171"/>
      <c r="D215" s="291"/>
      <c r="E215" s="172"/>
      <c r="F215" s="294">
        <f t="shared" si="33"/>
        <v>0</v>
      </c>
      <c r="G215" s="287"/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  <c r="X215" s="287"/>
      <c r="Y215" s="287"/>
      <c r="Z215" s="287"/>
      <c r="AA215" s="294">
        <f t="shared" si="34"/>
        <v>0</v>
      </c>
    </row>
    <row r="216" spans="1:27" s="222" customFormat="1" x14ac:dyDescent="0.2">
      <c r="A216" s="276"/>
      <c r="B216" s="249" t="s">
        <v>103</v>
      </c>
      <c r="C216" s="249"/>
      <c r="D216" s="293"/>
      <c r="E216" s="228"/>
      <c r="F216" s="226"/>
      <c r="G216" s="400"/>
      <c r="H216" s="400"/>
      <c r="I216" s="400"/>
      <c r="J216" s="400"/>
      <c r="K216" s="400"/>
      <c r="L216" s="400"/>
      <c r="M216" s="400"/>
      <c r="N216" s="400"/>
      <c r="O216" s="400"/>
      <c r="P216" s="400"/>
      <c r="Q216" s="400"/>
      <c r="R216" s="400"/>
      <c r="S216" s="400"/>
      <c r="T216" s="400"/>
      <c r="U216" s="400"/>
      <c r="V216" s="400"/>
      <c r="W216" s="400"/>
      <c r="X216" s="400"/>
      <c r="Y216" s="400"/>
      <c r="Z216" s="400"/>
      <c r="AA216" s="288"/>
    </row>
    <row r="217" spans="1:27" x14ac:dyDescent="0.2">
      <c r="A217" s="277">
        <f>+A215+1</f>
        <v>162</v>
      </c>
      <c r="B217" s="173"/>
      <c r="C217" s="173"/>
      <c r="D217" s="291"/>
      <c r="E217" s="172"/>
      <c r="F217" s="294">
        <f t="shared" ref="F217:F227" si="37">+D217*E217*$C$11</f>
        <v>0</v>
      </c>
      <c r="G217" s="287"/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  <c r="AA217" s="294">
        <f t="shared" si="34"/>
        <v>0</v>
      </c>
    </row>
    <row r="218" spans="1:27" x14ac:dyDescent="0.2">
      <c r="A218" s="277">
        <f>+A217+1</f>
        <v>163</v>
      </c>
      <c r="B218" s="173"/>
      <c r="C218" s="173"/>
      <c r="D218" s="291"/>
      <c r="E218" s="172"/>
      <c r="F218" s="294">
        <f t="shared" si="37"/>
        <v>0</v>
      </c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  <c r="AA218" s="294">
        <f t="shared" ref="AA218:AA227" si="38">SUM(G218:Z218)</f>
        <v>0</v>
      </c>
    </row>
    <row r="219" spans="1:27" x14ac:dyDescent="0.2">
      <c r="A219" s="277">
        <f t="shared" ref="A219:A228" si="39">+A218+1</f>
        <v>164</v>
      </c>
      <c r="B219" s="173"/>
      <c r="C219" s="173"/>
      <c r="D219" s="291"/>
      <c r="E219" s="172"/>
      <c r="F219" s="294">
        <f t="shared" si="37"/>
        <v>0</v>
      </c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/>
      <c r="Y219" s="287"/>
      <c r="Z219" s="287"/>
      <c r="AA219" s="294">
        <f t="shared" si="38"/>
        <v>0</v>
      </c>
    </row>
    <row r="220" spans="1:27" x14ac:dyDescent="0.2">
      <c r="A220" s="277">
        <f t="shared" si="39"/>
        <v>165</v>
      </c>
      <c r="B220" s="173"/>
      <c r="C220" s="173"/>
      <c r="D220" s="291"/>
      <c r="E220" s="172"/>
      <c r="F220" s="294">
        <f t="shared" si="37"/>
        <v>0</v>
      </c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  <c r="Z220" s="287"/>
      <c r="AA220" s="294">
        <f t="shared" si="38"/>
        <v>0</v>
      </c>
    </row>
    <row r="221" spans="1:27" x14ac:dyDescent="0.2">
      <c r="A221" s="277">
        <f t="shared" si="39"/>
        <v>166</v>
      </c>
      <c r="B221" s="173"/>
      <c r="C221" s="173"/>
      <c r="D221" s="291"/>
      <c r="E221" s="172"/>
      <c r="F221" s="294">
        <f t="shared" si="37"/>
        <v>0</v>
      </c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  <c r="Z221" s="287"/>
      <c r="AA221" s="294">
        <f t="shared" si="38"/>
        <v>0</v>
      </c>
    </row>
    <row r="222" spans="1:27" x14ac:dyDescent="0.2">
      <c r="A222" s="277">
        <f t="shared" si="39"/>
        <v>167</v>
      </c>
      <c r="B222" s="173"/>
      <c r="C222" s="173"/>
      <c r="D222" s="291"/>
      <c r="E222" s="172"/>
      <c r="F222" s="294">
        <f t="shared" si="37"/>
        <v>0</v>
      </c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  <c r="X222" s="287"/>
      <c r="Y222" s="287"/>
      <c r="Z222" s="287"/>
      <c r="AA222" s="294">
        <f t="shared" si="38"/>
        <v>0</v>
      </c>
    </row>
    <row r="223" spans="1:27" x14ac:dyDescent="0.2">
      <c r="A223" s="277">
        <f t="shared" si="39"/>
        <v>168</v>
      </c>
      <c r="B223" s="173"/>
      <c r="C223" s="173"/>
      <c r="D223" s="291"/>
      <c r="E223" s="172"/>
      <c r="F223" s="294">
        <f t="shared" si="37"/>
        <v>0</v>
      </c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  <c r="AA223" s="294">
        <f t="shared" si="38"/>
        <v>0</v>
      </c>
    </row>
    <row r="224" spans="1:27" x14ac:dyDescent="0.2">
      <c r="A224" s="277">
        <f t="shared" si="39"/>
        <v>169</v>
      </c>
      <c r="B224" s="173"/>
      <c r="C224" s="173"/>
      <c r="D224" s="291"/>
      <c r="E224" s="172"/>
      <c r="F224" s="294">
        <f t="shared" si="37"/>
        <v>0</v>
      </c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  <c r="Z224" s="287"/>
      <c r="AA224" s="294">
        <f t="shared" si="38"/>
        <v>0</v>
      </c>
    </row>
    <row r="225" spans="1:27" x14ac:dyDescent="0.2">
      <c r="A225" s="277">
        <f t="shared" si="39"/>
        <v>170</v>
      </c>
      <c r="B225" s="173"/>
      <c r="C225" s="173"/>
      <c r="D225" s="291"/>
      <c r="E225" s="172"/>
      <c r="F225" s="294">
        <f t="shared" si="37"/>
        <v>0</v>
      </c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  <c r="Z225" s="287"/>
      <c r="AA225" s="294">
        <f t="shared" si="38"/>
        <v>0</v>
      </c>
    </row>
    <row r="226" spans="1:27" x14ac:dyDescent="0.2">
      <c r="A226" s="277">
        <f t="shared" si="39"/>
        <v>171</v>
      </c>
      <c r="B226" s="173"/>
      <c r="C226" s="173"/>
      <c r="D226" s="291"/>
      <c r="E226" s="172"/>
      <c r="F226" s="294">
        <f t="shared" si="37"/>
        <v>0</v>
      </c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  <c r="X226" s="287"/>
      <c r="Y226" s="287"/>
      <c r="Z226" s="287"/>
      <c r="AA226" s="294">
        <f t="shared" si="38"/>
        <v>0</v>
      </c>
    </row>
    <row r="227" spans="1:27" x14ac:dyDescent="0.2">
      <c r="A227" s="277">
        <f t="shared" si="39"/>
        <v>172</v>
      </c>
      <c r="B227" s="173"/>
      <c r="C227" s="173"/>
      <c r="D227" s="291"/>
      <c r="E227" s="172"/>
      <c r="F227" s="294">
        <f t="shared" si="37"/>
        <v>0</v>
      </c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  <c r="AA227" s="294">
        <f t="shared" si="38"/>
        <v>0</v>
      </c>
    </row>
    <row r="228" spans="1:27" x14ac:dyDescent="0.2">
      <c r="A228" s="277">
        <f t="shared" si="39"/>
        <v>173</v>
      </c>
      <c r="B228" s="173"/>
      <c r="C228" s="173"/>
      <c r="D228" s="291"/>
      <c r="E228" s="172"/>
      <c r="F228" s="294">
        <f>+D228*E228*$C$11</f>
        <v>0</v>
      </c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  <c r="X228" s="287"/>
      <c r="Y228" s="287"/>
      <c r="Z228" s="287"/>
      <c r="AA228" s="294">
        <f t="shared" si="34"/>
        <v>0</v>
      </c>
    </row>
    <row r="229" spans="1:27" s="190" customFormat="1" ht="12.75" x14ac:dyDescent="0.2">
      <c r="A229" s="332"/>
      <c r="B229" s="333" t="s">
        <v>36</v>
      </c>
      <c r="C229" s="333"/>
      <c r="D229" s="334"/>
      <c r="E229" s="333"/>
      <c r="F229" s="290">
        <f>SUM(F198:F228)</f>
        <v>0</v>
      </c>
      <c r="G229" s="290">
        <f>SUM(G198:G228)</f>
        <v>0</v>
      </c>
      <c r="H229" s="290">
        <f>SUM(H198:H228)</f>
        <v>0</v>
      </c>
      <c r="I229" s="290">
        <f t="shared" ref="I229:Z229" si="40">SUM(I198:I228)</f>
        <v>0</v>
      </c>
      <c r="J229" s="290">
        <f>SUM(J198:J228)</f>
        <v>0</v>
      </c>
      <c r="K229" s="290">
        <f t="shared" si="40"/>
        <v>0</v>
      </c>
      <c r="L229" s="290">
        <f t="shared" si="40"/>
        <v>0</v>
      </c>
      <c r="M229" s="290">
        <f t="shared" si="40"/>
        <v>0</v>
      </c>
      <c r="N229" s="290">
        <f t="shared" si="40"/>
        <v>0</v>
      </c>
      <c r="O229" s="290">
        <f t="shared" si="40"/>
        <v>0</v>
      </c>
      <c r="P229" s="290">
        <f t="shared" si="40"/>
        <v>0</v>
      </c>
      <c r="Q229" s="290">
        <f t="shared" si="40"/>
        <v>0</v>
      </c>
      <c r="R229" s="290">
        <f t="shared" si="40"/>
        <v>0</v>
      </c>
      <c r="S229" s="290">
        <f t="shared" si="40"/>
        <v>0</v>
      </c>
      <c r="T229" s="290">
        <f t="shared" si="40"/>
        <v>0</v>
      </c>
      <c r="U229" s="290">
        <f t="shared" si="40"/>
        <v>0</v>
      </c>
      <c r="V229" s="290">
        <f t="shared" si="40"/>
        <v>0</v>
      </c>
      <c r="W229" s="290">
        <f t="shared" si="40"/>
        <v>0</v>
      </c>
      <c r="X229" s="290">
        <f t="shared" si="40"/>
        <v>0</v>
      </c>
      <c r="Y229" s="290">
        <f t="shared" si="40"/>
        <v>0</v>
      </c>
      <c r="Z229" s="290">
        <f t="shared" si="40"/>
        <v>0</v>
      </c>
      <c r="AA229" s="309">
        <f>SUM(AA197:AA228)</f>
        <v>0</v>
      </c>
    </row>
    <row r="230" spans="1:27" s="190" customFormat="1" ht="12.75" customHeight="1" x14ac:dyDescent="0.2">
      <c r="A230" s="332"/>
      <c r="B230" s="333" t="s">
        <v>108</v>
      </c>
      <c r="C230" s="335"/>
      <c r="D230" s="335"/>
      <c r="E230" s="335"/>
      <c r="F230" s="309">
        <f t="shared" ref="F230:Z230" si="41">SUM(F229,F194,F157,F104)</f>
        <v>0</v>
      </c>
      <c r="G230" s="309">
        <f t="shared" si="41"/>
        <v>0</v>
      </c>
      <c r="H230" s="309">
        <f t="shared" si="41"/>
        <v>0</v>
      </c>
      <c r="I230" s="309">
        <f t="shared" si="41"/>
        <v>0</v>
      </c>
      <c r="J230" s="309">
        <f t="shared" si="41"/>
        <v>0</v>
      </c>
      <c r="K230" s="309">
        <f t="shared" si="41"/>
        <v>0</v>
      </c>
      <c r="L230" s="309">
        <f t="shared" si="41"/>
        <v>0</v>
      </c>
      <c r="M230" s="309">
        <f t="shared" si="41"/>
        <v>0</v>
      </c>
      <c r="N230" s="309">
        <f t="shared" si="41"/>
        <v>0</v>
      </c>
      <c r="O230" s="309">
        <f t="shared" si="41"/>
        <v>0</v>
      </c>
      <c r="P230" s="309">
        <f t="shared" si="41"/>
        <v>0</v>
      </c>
      <c r="Q230" s="309">
        <f t="shared" si="41"/>
        <v>0</v>
      </c>
      <c r="R230" s="309">
        <f t="shared" si="41"/>
        <v>0</v>
      </c>
      <c r="S230" s="309">
        <f t="shared" si="41"/>
        <v>0</v>
      </c>
      <c r="T230" s="309">
        <f t="shared" si="41"/>
        <v>0</v>
      </c>
      <c r="U230" s="309">
        <f t="shared" si="41"/>
        <v>0</v>
      </c>
      <c r="V230" s="309">
        <f t="shared" si="41"/>
        <v>0</v>
      </c>
      <c r="W230" s="309">
        <f t="shared" si="41"/>
        <v>0</v>
      </c>
      <c r="X230" s="309">
        <f t="shared" si="41"/>
        <v>0</v>
      </c>
      <c r="Y230" s="309">
        <f t="shared" si="41"/>
        <v>0</v>
      </c>
      <c r="Z230" s="309">
        <f t="shared" si="41"/>
        <v>0</v>
      </c>
      <c r="AA230" s="290"/>
    </row>
    <row r="231" spans="1:27" s="190" customFormat="1" ht="12.75" customHeight="1" x14ac:dyDescent="0.2">
      <c r="A231" s="533" t="s">
        <v>106</v>
      </c>
      <c r="B231" s="534"/>
      <c r="C231" s="336"/>
      <c r="D231" s="337"/>
      <c r="E231" s="338"/>
      <c r="F231" s="319"/>
      <c r="G231" s="339"/>
      <c r="H231" s="339"/>
      <c r="I231" s="339"/>
      <c r="J231" s="339"/>
      <c r="K231" s="339"/>
      <c r="L231" s="339"/>
      <c r="M231" s="339"/>
      <c r="N231" s="339"/>
      <c r="O231" s="339"/>
      <c r="P231" s="339"/>
      <c r="Q231" s="340"/>
      <c r="R231" s="340"/>
      <c r="S231" s="340"/>
      <c r="T231" s="340"/>
      <c r="U231" s="340"/>
      <c r="V231" s="340"/>
      <c r="W231" s="340"/>
      <c r="X231" s="340"/>
      <c r="Y231" s="340"/>
      <c r="Z231" s="340"/>
      <c r="AA231" s="214"/>
    </row>
    <row r="232" spans="1:27" s="190" customFormat="1" ht="12.75" x14ac:dyDescent="0.2">
      <c r="A232" s="332"/>
      <c r="B232" s="333" t="s">
        <v>92</v>
      </c>
      <c r="C232" s="333"/>
      <c r="D232" s="333"/>
      <c r="E232" s="338"/>
      <c r="F232" s="309">
        <f>SUM(G232:Z232)</f>
        <v>0</v>
      </c>
      <c r="G232" s="402"/>
      <c r="H232" s="401"/>
      <c r="I232" s="401"/>
      <c r="J232" s="401"/>
      <c r="K232" s="401"/>
      <c r="L232" s="401"/>
      <c r="M232" s="401"/>
      <c r="N232" s="401"/>
      <c r="O232" s="401"/>
      <c r="P232" s="401"/>
      <c r="Q232" s="401"/>
      <c r="R232" s="401"/>
      <c r="S232" s="401"/>
      <c r="T232" s="401"/>
      <c r="U232" s="401"/>
      <c r="V232" s="401"/>
      <c r="W232" s="401"/>
      <c r="X232" s="401"/>
      <c r="Y232" s="401"/>
      <c r="Z232" s="401"/>
      <c r="AA232" s="309">
        <f>SUM(G232:Z232)</f>
        <v>0</v>
      </c>
    </row>
    <row r="233" spans="1:27" s="190" customFormat="1" ht="12.75" x14ac:dyDescent="0.2">
      <c r="A233" s="213"/>
      <c r="B233" s="333" t="s">
        <v>107</v>
      </c>
      <c r="C233" s="333"/>
      <c r="D233" s="333"/>
      <c r="E233" s="333"/>
      <c r="F233" s="309">
        <f>SUM(F230+F232)</f>
        <v>0</v>
      </c>
      <c r="G233" s="309">
        <f>SUM(G230+G232)</f>
        <v>0</v>
      </c>
      <c r="H233" s="309">
        <f t="shared" ref="H233:AA233" si="42">SUM(H230+H232)</f>
        <v>0</v>
      </c>
      <c r="I233" s="309">
        <f t="shared" si="42"/>
        <v>0</v>
      </c>
      <c r="J233" s="309">
        <f t="shared" si="42"/>
        <v>0</v>
      </c>
      <c r="K233" s="309">
        <f t="shared" si="42"/>
        <v>0</v>
      </c>
      <c r="L233" s="309">
        <f t="shared" si="42"/>
        <v>0</v>
      </c>
      <c r="M233" s="309">
        <f t="shared" si="42"/>
        <v>0</v>
      </c>
      <c r="N233" s="309">
        <f t="shared" si="42"/>
        <v>0</v>
      </c>
      <c r="O233" s="309">
        <f t="shared" si="42"/>
        <v>0</v>
      </c>
      <c r="P233" s="309">
        <f t="shared" si="42"/>
        <v>0</v>
      </c>
      <c r="Q233" s="309">
        <f t="shared" si="42"/>
        <v>0</v>
      </c>
      <c r="R233" s="309">
        <f t="shared" si="42"/>
        <v>0</v>
      </c>
      <c r="S233" s="309">
        <f t="shared" si="42"/>
        <v>0</v>
      </c>
      <c r="T233" s="309">
        <f t="shared" si="42"/>
        <v>0</v>
      </c>
      <c r="U233" s="309">
        <f t="shared" si="42"/>
        <v>0</v>
      </c>
      <c r="V233" s="309">
        <f t="shared" si="42"/>
        <v>0</v>
      </c>
      <c r="W233" s="309">
        <f t="shared" si="42"/>
        <v>0</v>
      </c>
      <c r="X233" s="309">
        <f t="shared" si="42"/>
        <v>0</v>
      </c>
      <c r="Y233" s="309">
        <f t="shared" si="42"/>
        <v>0</v>
      </c>
      <c r="Z233" s="309">
        <f t="shared" si="42"/>
        <v>0</v>
      </c>
      <c r="AA233" s="309">
        <f t="shared" si="42"/>
        <v>0</v>
      </c>
    </row>
    <row r="234" spans="1:27" x14ac:dyDescent="0.2">
      <c r="A234" s="215"/>
      <c r="B234" s="240"/>
      <c r="C234" s="241"/>
      <c r="D234" s="242"/>
      <c r="E234" s="243"/>
      <c r="F234" s="219"/>
      <c r="G234" s="220"/>
      <c r="H234" s="220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1"/>
    </row>
    <row r="235" spans="1:27" s="223" customFormat="1" x14ac:dyDescent="0.2">
      <c r="A235" s="310" t="s">
        <v>94</v>
      </c>
      <c r="B235" s="311"/>
      <c r="C235" s="312"/>
      <c r="D235" s="313"/>
      <c r="E235" s="314"/>
      <c r="F235" s="331"/>
      <c r="G235" s="317"/>
      <c r="H235" s="317"/>
      <c r="I235" s="317"/>
      <c r="J235" s="317"/>
      <c r="K235" s="317"/>
      <c r="L235" s="317"/>
      <c r="M235" s="317"/>
      <c r="N235" s="317"/>
      <c r="O235" s="317"/>
      <c r="P235" s="317"/>
      <c r="Q235" s="317"/>
      <c r="R235" s="317"/>
      <c r="S235" s="317"/>
      <c r="T235" s="317"/>
      <c r="U235" s="317"/>
      <c r="V235" s="317"/>
      <c r="W235" s="317"/>
      <c r="X235" s="317"/>
      <c r="Y235" s="317"/>
      <c r="Z235" s="317"/>
      <c r="AA235" s="317"/>
    </row>
    <row r="236" spans="1:27" x14ac:dyDescent="0.2">
      <c r="A236" s="231"/>
      <c r="B236" s="202" t="s">
        <v>29</v>
      </c>
      <c r="C236" s="252"/>
      <c r="D236" s="253"/>
      <c r="E236" s="254"/>
      <c r="F236" s="202"/>
      <c r="G236" s="203"/>
      <c r="H236" s="203"/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203"/>
      <c r="W236" s="203"/>
      <c r="X236" s="203"/>
      <c r="Y236" s="203"/>
      <c r="Z236" s="203"/>
      <c r="AA236" s="203"/>
    </row>
    <row r="237" spans="1:27" x14ac:dyDescent="0.2">
      <c r="A237" s="275">
        <f>+A228+1</f>
        <v>174</v>
      </c>
      <c r="B237" s="160"/>
      <c r="C237" s="162"/>
      <c r="D237" s="507"/>
      <c r="E237" s="508"/>
      <c r="F237" s="294">
        <f>+D237*E237*$C$11</f>
        <v>0</v>
      </c>
      <c r="G237" s="287"/>
      <c r="H237" s="287"/>
      <c r="I237" s="287"/>
      <c r="J237" s="287"/>
      <c r="K237" s="287"/>
      <c r="L237" s="287"/>
      <c r="M237" s="287"/>
      <c r="N237" s="287"/>
      <c r="O237" s="287"/>
      <c r="P237" s="287"/>
      <c r="Q237" s="287"/>
      <c r="R237" s="287"/>
      <c r="S237" s="287"/>
      <c r="T237" s="287"/>
      <c r="U237" s="287"/>
      <c r="V237" s="287"/>
      <c r="W237" s="287"/>
      <c r="X237" s="287"/>
      <c r="Y237" s="287"/>
      <c r="Z237" s="287"/>
      <c r="AA237" s="294">
        <f>SUM(G237:Z237)</f>
        <v>0</v>
      </c>
    </row>
    <row r="238" spans="1:27" x14ac:dyDescent="0.2">
      <c r="A238" s="275">
        <f>+A237+1</f>
        <v>175</v>
      </c>
      <c r="B238" s="160"/>
      <c r="C238" s="162"/>
      <c r="D238" s="507"/>
      <c r="E238" s="508"/>
      <c r="F238" s="294">
        <f t="shared" ref="F238:F247" si="43">+D238*E238*$C$11</f>
        <v>0</v>
      </c>
      <c r="G238" s="287"/>
      <c r="H238" s="287"/>
      <c r="I238" s="287"/>
      <c r="J238" s="287"/>
      <c r="K238" s="287"/>
      <c r="L238" s="287"/>
      <c r="M238" s="287"/>
      <c r="N238" s="287"/>
      <c r="O238" s="287"/>
      <c r="P238" s="287"/>
      <c r="Q238" s="287"/>
      <c r="R238" s="287"/>
      <c r="S238" s="287"/>
      <c r="T238" s="287"/>
      <c r="U238" s="287"/>
      <c r="V238" s="287"/>
      <c r="W238" s="287"/>
      <c r="X238" s="287"/>
      <c r="Y238" s="287"/>
      <c r="Z238" s="287"/>
      <c r="AA238" s="294">
        <f>SUM(G238:Z238)</f>
        <v>0</v>
      </c>
    </row>
    <row r="239" spans="1:27" x14ac:dyDescent="0.2">
      <c r="A239" s="275">
        <f t="shared" ref="A239:A246" si="44">+A238+1</f>
        <v>176</v>
      </c>
      <c r="B239" s="160"/>
      <c r="C239" s="162"/>
      <c r="D239" s="507"/>
      <c r="E239" s="508"/>
      <c r="F239" s="294">
        <f t="shared" si="43"/>
        <v>0</v>
      </c>
      <c r="G239" s="287"/>
      <c r="H239" s="287"/>
      <c r="I239" s="287"/>
      <c r="J239" s="287"/>
      <c r="K239" s="287"/>
      <c r="L239" s="287"/>
      <c r="M239" s="287"/>
      <c r="N239" s="287"/>
      <c r="O239" s="287"/>
      <c r="P239" s="287"/>
      <c r="Q239" s="287"/>
      <c r="R239" s="287"/>
      <c r="S239" s="287"/>
      <c r="T239" s="287"/>
      <c r="U239" s="287"/>
      <c r="V239" s="287"/>
      <c r="W239" s="287"/>
      <c r="X239" s="287"/>
      <c r="Y239" s="287"/>
      <c r="Z239" s="287"/>
      <c r="AA239" s="294">
        <f>SUM(G239:Z239)</f>
        <v>0</v>
      </c>
    </row>
    <row r="240" spans="1:27" x14ac:dyDescent="0.2">
      <c r="A240" s="275">
        <f t="shared" si="44"/>
        <v>177</v>
      </c>
      <c r="B240" s="160"/>
      <c r="C240" s="162"/>
      <c r="D240" s="507"/>
      <c r="E240" s="508"/>
      <c r="F240" s="294">
        <f t="shared" si="43"/>
        <v>0</v>
      </c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  <c r="X240" s="287"/>
      <c r="Y240" s="287"/>
      <c r="Z240" s="287"/>
      <c r="AA240" s="294">
        <f>SUM(G240:Z240)</f>
        <v>0</v>
      </c>
    </row>
    <row r="241" spans="1:27" x14ac:dyDescent="0.2">
      <c r="A241" s="275">
        <f t="shared" si="44"/>
        <v>178</v>
      </c>
      <c r="B241" s="160"/>
      <c r="C241" s="162"/>
      <c r="D241" s="507"/>
      <c r="E241" s="508"/>
      <c r="F241" s="294">
        <f t="shared" si="43"/>
        <v>0</v>
      </c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  <c r="X241" s="287"/>
      <c r="Y241" s="287"/>
      <c r="Z241" s="287"/>
      <c r="AA241" s="294">
        <f t="shared" ref="AA241:AA247" si="45">SUM(G241:Z241)</f>
        <v>0</v>
      </c>
    </row>
    <row r="242" spans="1:27" x14ac:dyDescent="0.2">
      <c r="A242" s="275">
        <f t="shared" si="44"/>
        <v>179</v>
      </c>
      <c r="B242" s="160"/>
      <c r="C242" s="162"/>
      <c r="D242" s="507"/>
      <c r="E242" s="508"/>
      <c r="F242" s="294">
        <f t="shared" si="43"/>
        <v>0</v>
      </c>
      <c r="G242" s="287"/>
      <c r="H242" s="287"/>
      <c r="I242" s="287"/>
      <c r="J242" s="287"/>
      <c r="K242" s="287"/>
      <c r="L242" s="287"/>
      <c r="M242" s="287"/>
      <c r="N242" s="287"/>
      <c r="O242" s="287"/>
      <c r="P242" s="287"/>
      <c r="Q242" s="287"/>
      <c r="R242" s="287"/>
      <c r="S242" s="287"/>
      <c r="T242" s="287"/>
      <c r="U242" s="287"/>
      <c r="V242" s="287"/>
      <c r="W242" s="287"/>
      <c r="X242" s="287"/>
      <c r="Y242" s="287"/>
      <c r="Z242" s="287"/>
      <c r="AA242" s="294">
        <f t="shared" si="45"/>
        <v>0</v>
      </c>
    </row>
    <row r="243" spans="1:27" x14ac:dyDescent="0.2">
      <c r="A243" s="275">
        <f t="shared" si="44"/>
        <v>180</v>
      </c>
      <c r="B243" s="160"/>
      <c r="C243" s="162"/>
      <c r="D243" s="507"/>
      <c r="E243" s="508"/>
      <c r="F243" s="294">
        <f t="shared" si="43"/>
        <v>0</v>
      </c>
      <c r="G243" s="287"/>
      <c r="H243" s="287"/>
      <c r="I243" s="287"/>
      <c r="J243" s="287"/>
      <c r="K243" s="287"/>
      <c r="L243" s="287"/>
      <c r="M243" s="287"/>
      <c r="N243" s="287"/>
      <c r="O243" s="287"/>
      <c r="P243" s="287"/>
      <c r="Q243" s="287"/>
      <c r="R243" s="287"/>
      <c r="S243" s="287"/>
      <c r="T243" s="287"/>
      <c r="U243" s="287"/>
      <c r="V243" s="287"/>
      <c r="W243" s="287"/>
      <c r="X243" s="287"/>
      <c r="Y243" s="287"/>
      <c r="Z243" s="287"/>
      <c r="AA243" s="294">
        <f t="shared" si="45"/>
        <v>0</v>
      </c>
    </row>
    <row r="244" spans="1:27" x14ac:dyDescent="0.2">
      <c r="A244" s="275">
        <f t="shared" si="44"/>
        <v>181</v>
      </c>
      <c r="B244" s="160"/>
      <c r="C244" s="162"/>
      <c r="D244" s="507"/>
      <c r="E244" s="508"/>
      <c r="F244" s="294">
        <f t="shared" si="43"/>
        <v>0</v>
      </c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  <c r="S244" s="287"/>
      <c r="T244" s="287"/>
      <c r="U244" s="287"/>
      <c r="V244" s="287"/>
      <c r="W244" s="287"/>
      <c r="X244" s="287"/>
      <c r="Y244" s="287"/>
      <c r="Z244" s="287"/>
      <c r="AA244" s="294">
        <f t="shared" si="45"/>
        <v>0</v>
      </c>
    </row>
    <row r="245" spans="1:27" x14ac:dyDescent="0.2">
      <c r="A245" s="275">
        <f t="shared" si="44"/>
        <v>182</v>
      </c>
      <c r="B245" s="160"/>
      <c r="C245" s="162"/>
      <c r="D245" s="507"/>
      <c r="E245" s="508"/>
      <c r="F245" s="294">
        <f t="shared" si="43"/>
        <v>0</v>
      </c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87"/>
      <c r="W245" s="287"/>
      <c r="X245" s="287"/>
      <c r="Y245" s="287"/>
      <c r="Z245" s="287"/>
      <c r="AA245" s="294">
        <f t="shared" si="45"/>
        <v>0</v>
      </c>
    </row>
    <row r="246" spans="1:27" x14ac:dyDescent="0.2">
      <c r="A246" s="275">
        <f t="shared" si="44"/>
        <v>183</v>
      </c>
      <c r="B246" s="160"/>
      <c r="C246" s="162"/>
      <c r="D246" s="507"/>
      <c r="E246" s="508"/>
      <c r="F246" s="294">
        <f t="shared" si="43"/>
        <v>0</v>
      </c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  <c r="S246" s="287"/>
      <c r="T246" s="287"/>
      <c r="U246" s="287"/>
      <c r="V246" s="287"/>
      <c r="W246" s="287"/>
      <c r="X246" s="287"/>
      <c r="Y246" s="287"/>
      <c r="Z246" s="287"/>
      <c r="AA246" s="294">
        <f t="shared" si="45"/>
        <v>0</v>
      </c>
    </row>
    <row r="247" spans="1:27" x14ac:dyDescent="0.2">
      <c r="A247" s="275">
        <f>+A246+1</f>
        <v>184</v>
      </c>
      <c r="B247" s="403"/>
      <c r="C247" s="162"/>
      <c r="D247" s="507"/>
      <c r="E247" s="508"/>
      <c r="F247" s="294">
        <f t="shared" si="43"/>
        <v>0</v>
      </c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  <c r="S247" s="287"/>
      <c r="T247" s="287"/>
      <c r="U247" s="287"/>
      <c r="V247" s="287"/>
      <c r="W247" s="287"/>
      <c r="X247" s="287"/>
      <c r="Y247" s="287"/>
      <c r="Z247" s="287"/>
      <c r="AA247" s="294">
        <f t="shared" si="45"/>
        <v>0</v>
      </c>
    </row>
    <row r="248" spans="1:27" x14ac:dyDescent="0.2">
      <c r="A248" s="327"/>
      <c r="B248" s="341" t="s">
        <v>98</v>
      </c>
      <c r="C248" s="342"/>
      <c r="D248" s="343"/>
      <c r="E248" s="344"/>
      <c r="F248" s="290">
        <f>SUM(F237:F247)</f>
        <v>0</v>
      </c>
      <c r="G248" s="290">
        <f>SUM(G237:G247)</f>
        <v>0</v>
      </c>
      <c r="H248" s="290">
        <f t="shared" ref="H248:Y248" si="46">SUM(H237:H247)</f>
        <v>0</v>
      </c>
      <c r="I248" s="290">
        <f t="shared" si="46"/>
        <v>0</v>
      </c>
      <c r="J248" s="290">
        <f t="shared" si="46"/>
        <v>0</v>
      </c>
      <c r="K248" s="290">
        <f t="shared" si="46"/>
        <v>0</v>
      </c>
      <c r="L248" s="290">
        <f t="shared" si="46"/>
        <v>0</v>
      </c>
      <c r="M248" s="290">
        <f t="shared" si="46"/>
        <v>0</v>
      </c>
      <c r="N248" s="290">
        <f t="shared" si="46"/>
        <v>0</v>
      </c>
      <c r="O248" s="290">
        <f t="shared" si="46"/>
        <v>0</v>
      </c>
      <c r="P248" s="290">
        <f t="shared" si="46"/>
        <v>0</v>
      </c>
      <c r="Q248" s="290">
        <f t="shared" si="46"/>
        <v>0</v>
      </c>
      <c r="R248" s="290">
        <f t="shared" si="46"/>
        <v>0</v>
      </c>
      <c r="S248" s="290">
        <f t="shared" si="46"/>
        <v>0</v>
      </c>
      <c r="T248" s="290">
        <f t="shared" si="46"/>
        <v>0</v>
      </c>
      <c r="U248" s="290">
        <f t="shared" si="46"/>
        <v>0</v>
      </c>
      <c r="V248" s="290">
        <f t="shared" si="46"/>
        <v>0</v>
      </c>
      <c r="W248" s="290">
        <f t="shared" si="46"/>
        <v>0</v>
      </c>
      <c r="X248" s="290">
        <f t="shared" si="46"/>
        <v>0</v>
      </c>
      <c r="Y248" s="290">
        <f t="shared" si="46"/>
        <v>0</v>
      </c>
      <c r="Z248" s="290">
        <f>SUM(Z237:Z247)</f>
        <v>0</v>
      </c>
      <c r="AA248" s="290">
        <f>SUM(G248:Z248)</f>
        <v>0</v>
      </c>
    </row>
    <row r="249" spans="1:27" x14ac:dyDescent="0.2">
      <c r="A249" s="345"/>
      <c r="B249" s="346" t="s">
        <v>37</v>
      </c>
      <c r="C249" s="347"/>
      <c r="D249" s="348"/>
      <c r="E249" s="344"/>
      <c r="F249" s="290">
        <f>F104+F157+F194+F229+F232</f>
        <v>0</v>
      </c>
      <c r="G249" s="290">
        <f>G104+G157+G194+G229+G232+G248</f>
        <v>0</v>
      </c>
      <c r="H249" s="290">
        <f t="shared" ref="H249:Z249" si="47">H104+H157+H194+H229+H232+H248</f>
        <v>0</v>
      </c>
      <c r="I249" s="290">
        <f t="shared" si="47"/>
        <v>0</v>
      </c>
      <c r="J249" s="290">
        <f t="shared" si="47"/>
        <v>0</v>
      </c>
      <c r="K249" s="290">
        <f t="shared" si="47"/>
        <v>0</v>
      </c>
      <c r="L249" s="290">
        <f t="shared" si="47"/>
        <v>0</v>
      </c>
      <c r="M249" s="290">
        <f t="shared" si="47"/>
        <v>0</v>
      </c>
      <c r="N249" s="290">
        <f t="shared" si="47"/>
        <v>0</v>
      </c>
      <c r="O249" s="290">
        <f t="shared" si="47"/>
        <v>0</v>
      </c>
      <c r="P249" s="290">
        <f t="shared" si="47"/>
        <v>0</v>
      </c>
      <c r="Q249" s="290">
        <f t="shared" si="47"/>
        <v>0</v>
      </c>
      <c r="R249" s="290">
        <f t="shared" si="47"/>
        <v>0</v>
      </c>
      <c r="S249" s="290">
        <f t="shared" si="47"/>
        <v>0</v>
      </c>
      <c r="T249" s="290">
        <f t="shared" si="47"/>
        <v>0</v>
      </c>
      <c r="U249" s="290">
        <f t="shared" si="47"/>
        <v>0</v>
      </c>
      <c r="V249" s="290">
        <f t="shared" si="47"/>
        <v>0</v>
      </c>
      <c r="W249" s="290">
        <f t="shared" si="47"/>
        <v>0</v>
      </c>
      <c r="X249" s="290">
        <f t="shared" si="47"/>
        <v>0</v>
      </c>
      <c r="Y249" s="290">
        <f t="shared" si="47"/>
        <v>0</v>
      </c>
      <c r="Z249" s="290">
        <f t="shared" si="47"/>
        <v>0</v>
      </c>
      <c r="AA249" s="290">
        <f>SUM(G249:Z249)</f>
        <v>0</v>
      </c>
    </row>
    <row r="250" spans="1:27" x14ac:dyDescent="0.2">
      <c r="A250" s="215"/>
      <c r="B250" s="240"/>
      <c r="C250" s="241"/>
      <c r="D250" s="242"/>
      <c r="E250" s="230"/>
      <c r="F250" s="219"/>
      <c r="G250" s="220"/>
      <c r="H250" s="220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1"/>
    </row>
    <row r="251" spans="1:27" s="223" customFormat="1" x14ac:dyDescent="0.2">
      <c r="A251" s="310" t="s">
        <v>38</v>
      </c>
      <c r="B251" s="311"/>
      <c r="C251" s="311"/>
      <c r="D251" s="349"/>
      <c r="E251" s="350"/>
      <c r="F251" s="331"/>
      <c r="G251" s="316"/>
      <c r="H251" s="316"/>
      <c r="I251" s="316"/>
      <c r="J251" s="316"/>
      <c r="K251" s="316"/>
      <c r="L251" s="316"/>
      <c r="M251" s="316"/>
      <c r="N251" s="316"/>
      <c r="O251" s="316"/>
      <c r="P251" s="316"/>
      <c r="Q251" s="316"/>
      <c r="R251" s="316"/>
      <c r="S251" s="316"/>
      <c r="T251" s="316"/>
      <c r="U251" s="316"/>
      <c r="V251" s="316"/>
      <c r="W251" s="316"/>
      <c r="X251" s="316"/>
      <c r="Y251" s="316"/>
      <c r="Z251" s="316"/>
      <c r="AA251" s="317"/>
    </row>
    <row r="252" spans="1:27" x14ac:dyDescent="0.2">
      <c r="A252" s="275">
        <f>+A247+1</f>
        <v>185</v>
      </c>
      <c r="B252" s="284" t="s">
        <v>39</v>
      </c>
      <c r="C252" s="252" t="s">
        <v>40</v>
      </c>
      <c r="D252" s="256"/>
      <c r="E252" s="254" t="s">
        <v>41</v>
      </c>
      <c r="F252" s="290">
        <f>SUM(G252:Z252)</f>
        <v>0</v>
      </c>
      <c r="G252" s="291"/>
      <c r="H252" s="287">
        <v>0</v>
      </c>
      <c r="I252" s="287">
        <v>0</v>
      </c>
      <c r="J252" s="287">
        <v>0</v>
      </c>
      <c r="K252" s="287">
        <v>0</v>
      </c>
      <c r="L252" s="287">
        <v>0</v>
      </c>
      <c r="M252" s="287">
        <v>0</v>
      </c>
      <c r="N252" s="287">
        <v>0</v>
      </c>
      <c r="O252" s="287">
        <v>0</v>
      </c>
      <c r="P252" s="287">
        <v>0</v>
      </c>
      <c r="Q252" s="287">
        <v>0</v>
      </c>
      <c r="R252" s="287">
        <v>0</v>
      </c>
      <c r="S252" s="287">
        <v>0</v>
      </c>
      <c r="T252" s="287">
        <v>0</v>
      </c>
      <c r="U252" s="287">
        <v>0</v>
      </c>
      <c r="V252" s="287">
        <v>0</v>
      </c>
      <c r="W252" s="287">
        <v>0</v>
      </c>
      <c r="X252" s="287">
        <v>0</v>
      </c>
      <c r="Y252" s="287">
        <v>0</v>
      </c>
      <c r="Z252" s="287"/>
      <c r="AA252" s="288">
        <f>SUM(G252:Z252)</f>
        <v>0</v>
      </c>
    </row>
    <row r="253" spans="1:27" hidden="1" x14ac:dyDescent="0.2">
      <c r="A253" s="244" t="s">
        <v>42</v>
      </c>
      <c r="B253" s="255" t="s">
        <v>43</v>
      </c>
      <c r="C253" s="252" t="s">
        <v>40</v>
      </c>
      <c r="D253" s="257">
        <f>C7</f>
        <v>0.05</v>
      </c>
      <c r="E253" s="254" t="s">
        <v>41</v>
      </c>
      <c r="F253" s="404"/>
      <c r="G253" s="405"/>
      <c r="H253" s="405"/>
      <c r="I253" s="405"/>
      <c r="J253" s="405"/>
      <c r="K253" s="405"/>
      <c r="L253" s="405"/>
      <c r="M253" s="405"/>
      <c r="N253" s="405"/>
      <c r="O253" s="405"/>
      <c r="P253" s="405"/>
      <c r="Q253" s="405"/>
      <c r="R253" s="405"/>
      <c r="S253" s="405"/>
      <c r="T253" s="405"/>
      <c r="U253" s="405"/>
      <c r="V253" s="405"/>
      <c r="W253" s="405"/>
      <c r="X253" s="405"/>
      <c r="Y253" s="405"/>
      <c r="Z253" s="405"/>
      <c r="AA253" s="288">
        <f>SUM(G253:Z253)</f>
        <v>0</v>
      </c>
    </row>
    <row r="254" spans="1:27" hidden="1" x14ac:dyDescent="0.2">
      <c r="A254" s="244" t="s">
        <v>44</v>
      </c>
      <c r="B254" s="255" t="s">
        <v>45</v>
      </c>
      <c r="C254" s="252" t="s">
        <v>40</v>
      </c>
      <c r="D254" s="257" t="e">
        <f>#REF!</f>
        <v>#REF!</v>
      </c>
      <c r="E254" s="254" t="s">
        <v>41</v>
      </c>
      <c r="F254" s="404"/>
      <c r="G254" s="405"/>
      <c r="H254" s="405"/>
      <c r="I254" s="405"/>
      <c r="J254" s="405"/>
      <c r="K254" s="405"/>
      <c r="L254" s="405"/>
      <c r="M254" s="405"/>
      <c r="N254" s="405"/>
      <c r="O254" s="405"/>
      <c r="P254" s="405"/>
      <c r="Q254" s="405"/>
      <c r="R254" s="405"/>
      <c r="S254" s="405"/>
      <c r="T254" s="405"/>
      <c r="U254" s="405"/>
      <c r="V254" s="405"/>
      <c r="W254" s="405"/>
      <c r="X254" s="405"/>
      <c r="Y254" s="405"/>
      <c r="Z254" s="405"/>
      <c r="AA254" s="288">
        <f>SUM(G254:Z254)</f>
        <v>0</v>
      </c>
    </row>
    <row r="255" spans="1:27" x14ac:dyDescent="0.2">
      <c r="A255" s="351"/>
      <c r="B255" s="352"/>
      <c r="C255" s="353"/>
      <c r="D255" s="354"/>
      <c r="E255" s="355"/>
      <c r="F255" s="290">
        <f>SUM(F252:F254)</f>
        <v>0</v>
      </c>
      <c r="G255" s="290">
        <f>SUM(G252:G254)</f>
        <v>0</v>
      </c>
      <c r="H255" s="290">
        <f>SUM(H252:H254)</f>
        <v>0</v>
      </c>
      <c r="I255" s="290">
        <f t="shared" ref="I255:Z255" si="48">SUM(I252:I254)</f>
        <v>0</v>
      </c>
      <c r="J255" s="290">
        <f t="shared" si="48"/>
        <v>0</v>
      </c>
      <c r="K255" s="290">
        <f t="shared" si="48"/>
        <v>0</v>
      </c>
      <c r="L255" s="290">
        <f t="shared" si="48"/>
        <v>0</v>
      </c>
      <c r="M255" s="290">
        <f t="shared" si="48"/>
        <v>0</v>
      </c>
      <c r="N255" s="290">
        <f t="shared" si="48"/>
        <v>0</v>
      </c>
      <c r="O255" s="290">
        <f t="shared" si="48"/>
        <v>0</v>
      </c>
      <c r="P255" s="290">
        <f t="shared" si="48"/>
        <v>0</v>
      </c>
      <c r="Q255" s="290">
        <f t="shared" si="48"/>
        <v>0</v>
      </c>
      <c r="R255" s="290">
        <f t="shared" si="48"/>
        <v>0</v>
      </c>
      <c r="S255" s="290">
        <f t="shared" si="48"/>
        <v>0</v>
      </c>
      <c r="T255" s="290">
        <f t="shared" si="48"/>
        <v>0</v>
      </c>
      <c r="U255" s="290">
        <f t="shared" si="48"/>
        <v>0</v>
      </c>
      <c r="V255" s="290">
        <f t="shared" si="48"/>
        <v>0</v>
      </c>
      <c r="W255" s="290">
        <f t="shared" si="48"/>
        <v>0</v>
      </c>
      <c r="X255" s="290">
        <f t="shared" si="48"/>
        <v>0</v>
      </c>
      <c r="Y255" s="290">
        <f t="shared" si="48"/>
        <v>0</v>
      </c>
      <c r="Z255" s="290">
        <f t="shared" si="48"/>
        <v>0</v>
      </c>
      <c r="AA255" s="290">
        <f>SUM(AA252:AA254)</f>
        <v>0</v>
      </c>
    </row>
    <row r="256" spans="1:27" x14ac:dyDescent="0.2">
      <c r="A256" s="215"/>
      <c r="B256" s="216"/>
      <c r="C256" s="217"/>
      <c r="D256" s="229"/>
      <c r="E256" s="230"/>
      <c r="F256" s="219"/>
      <c r="G256" s="220"/>
      <c r="H256" s="220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1"/>
    </row>
    <row r="257" spans="1:27" s="223" customFormat="1" x14ac:dyDescent="0.2">
      <c r="A257" s="258" t="s">
        <v>10</v>
      </c>
      <c r="B257" s="259"/>
      <c r="C257" s="260"/>
      <c r="D257" s="261"/>
      <c r="E257" s="262"/>
      <c r="F257" s="263"/>
      <c r="G257" s="406">
        <f>IFERROR(G249+G255,"")</f>
        <v>0</v>
      </c>
      <c r="H257" s="406">
        <f t="shared" ref="H257:Z257" si="49">IFERROR(H249+H255,"")</f>
        <v>0</v>
      </c>
      <c r="I257" s="406">
        <f t="shared" si="49"/>
        <v>0</v>
      </c>
      <c r="J257" s="406">
        <f t="shared" si="49"/>
        <v>0</v>
      </c>
      <c r="K257" s="406">
        <f t="shared" si="49"/>
        <v>0</v>
      </c>
      <c r="L257" s="406">
        <f t="shared" si="49"/>
        <v>0</v>
      </c>
      <c r="M257" s="406">
        <f t="shared" si="49"/>
        <v>0</v>
      </c>
      <c r="N257" s="406">
        <f t="shared" si="49"/>
        <v>0</v>
      </c>
      <c r="O257" s="406">
        <f t="shared" si="49"/>
        <v>0</v>
      </c>
      <c r="P257" s="406">
        <f t="shared" si="49"/>
        <v>0</v>
      </c>
      <c r="Q257" s="406">
        <f t="shared" si="49"/>
        <v>0</v>
      </c>
      <c r="R257" s="406">
        <f t="shared" si="49"/>
        <v>0</v>
      </c>
      <c r="S257" s="406">
        <f t="shared" si="49"/>
        <v>0</v>
      </c>
      <c r="T257" s="406">
        <f t="shared" si="49"/>
        <v>0</v>
      </c>
      <c r="U257" s="406">
        <f t="shared" si="49"/>
        <v>0</v>
      </c>
      <c r="V257" s="406">
        <f t="shared" si="49"/>
        <v>0</v>
      </c>
      <c r="W257" s="406">
        <f t="shared" si="49"/>
        <v>0</v>
      </c>
      <c r="X257" s="406">
        <f t="shared" si="49"/>
        <v>0</v>
      </c>
      <c r="Y257" s="406">
        <f t="shared" si="49"/>
        <v>0</v>
      </c>
      <c r="Z257" s="406">
        <f t="shared" si="49"/>
        <v>0</v>
      </c>
      <c r="AA257" s="406">
        <f>IFERROR(AA249+AA255,"")</f>
        <v>0</v>
      </c>
    </row>
    <row r="258" spans="1:27" s="223" customFormat="1" x14ac:dyDescent="0.2">
      <c r="A258" s="356" t="s">
        <v>46</v>
      </c>
      <c r="B258" s="357"/>
      <c r="C258" s="358"/>
      <c r="D258" s="359"/>
      <c r="E258" s="360"/>
      <c r="F258" s="361"/>
      <c r="G258" s="407">
        <f>IFERROR(G32-G257,"")</f>
        <v>0</v>
      </c>
      <c r="H258" s="407">
        <f t="shared" ref="H258:AA258" si="50">IFERROR(H32-H257,"")</f>
        <v>0</v>
      </c>
      <c r="I258" s="407">
        <f t="shared" si="50"/>
        <v>0</v>
      </c>
      <c r="J258" s="407">
        <f t="shared" si="50"/>
        <v>0</v>
      </c>
      <c r="K258" s="407">
        <f t="shared" si="50"/>
        <v>0</v>
      </c>
      <c r="L258" s="407">
        <f t="shared" si="50"/>
        <v>0</v>
      </c>
      <c r="M258" s="407">
        <f t="shared" si="50"/>
        <v>0</v>
      </c>
      <c r="N258" s="407">
        <f t="shared" si="50"/>
        <v>0</v>
      </c>
      <c r="O258" s="407">
        <f t="shared" si="50"/>
        <v>0</v>
      </c>
      <c r="P258" s="407">
        <f t="shared" si="50"/>
        <v>0</v>
      </c>
      <c r="Q258" s="407">
        <f t="shared" si="50"/>
        <v>0</v>
      </c>
      <c r="R258" s="407">
        <f t="shared" si="50"/>
        <v>0</v>
      </c>
      <c r="S258" s="407">
        <f t="shared" si="50"/>
        <v>0</v>
      </c>
      <c r="T258" s="407">
        <f t="shared" si="50"/>
        <v>0</v>
      </c>
      <c r="U258" s="407">
        <f t="shared" si="50"/>
        <v>0</v>
      </c>
      <c r="V258" s="407">
        <f t="shared" si="50"/>
        <v>0</v>
      </c>
      <c r="W258" s="407">
        <f t="shared" si="50"/>
        <v>0</v>
      </c>
      <c r="X258" s="407">
        <f t="shared" si="50"/>
        <v>0</v>
      </c>
      <c r="Y258" s="407">
        <f t="shared" si="50"/>
        <v>0</v>
      </c>
      <c r="Z258" s="407">
        <f t="shared" si="50"/>
        <v>0</v>
      </c>
      <c r="AA258" s="407">
        <f t="shared" si="50"/>
        <v>0</v>
      </c>
    </row>
    <row r="259" spans="1:27" s="223" customFormat="1" x14ac:dyDescent="0.2">
      <c r="A259" s="362" t="s">
        <v>47</v>
      </c>
      <c r="B259" s="363"/>
      <c r="C259" s="364"/>
      <c r="D259" s="365"/>
      <c r="E259" s="366"/>
      <c r="F259" s="367"/>
      <c r="G259" s="408" t="str">
        <f>IFERROR(G257/$C$11,"")</f>
        <v/>
      </c>
      <c r="H259" s="408" t="str">
        <f t="shared" ref="H259:Y259" si="51">IFERROR(H257/$C$11,"")</f>
        <v/>
      </c>
      <c r="I259" s="408" t="str">
        <f t="shared" si="51"/>
        <v/>
      </c>
      <c r="J259" s="408" t="str">
        <f>IFERROR(J257/$C$11,"")</f>
        <v/>
      </c>
      <c r="K259" s="408" t="str">
        <f t="shared" si="51"/>
        <v/>
      </c>
      <c r="L259" s="408" t="str">
        <f t="shared" si="51"/>
        <v/>
      </c>
      <c r="M259" s="408" t="str">
        <f t="shared" si="51"/>
        <v/>
      </c>
      <c r="N259" s="408" t="str">
        <f t="shared" si="51"/>
        <v/>
      </c>
      <c r="O259" s="408" t="str">
        <f t="shared" si="51"/>
        <v/>
      </c>
      <c r="P259" s="408" t="str">
        <f t="shared" si="51"/>
        <v/>
      </c>
      <c r="Q259" s="408" t="str">
        <f t="shared" si="51"/>
        <v/>
      </c>
      <c r="R259" s="408" t="str">
        <f t="shared" si="51"/>
        <v/>
      </c>
      <c r="S259" s="408" t="str">
        <f t="shared" si="51"/>
        <v/>
      </c>
      <c r="T259" s="408" t="str">
        <f t="shared" si="51"/>
        <v/>
      </c>
      <c r="U259" s="408" t="str">
        <f t="shared" si="51"/>
        <v/>
      </c>
      <c r="V259" s="408" t="str">
        <f t="shared" si="51"/>
        <v/>
      </c>
      <c r="W259" s="408" t="str">
        <f t="shared" si="51"/>
        <v/>
      </c>
      <c r="X259" s="408" t="str">
        <f t="shared" si="51"/>
        <v/>
      </c>
      <c r="Y259" s="408" t="str">
        <f t="shared" si="51"/>
        <v/>
      </c>
      <c r="Z259" s="408" t="str">
        <f>IFERROR(Z257/$C$11,"")</f>
        <v/>
      </c>
      <c r="AA259" s="408"/>
    </row>
    <row r="260" spans="1:27" s="223" customFormat="1" x14ac:dyDescent="0.2">
      <c r="A260" s="368" t="s">
        <v>48</v>
      </c>
      <c r="B260" s="369"/>
      <c r="C260" s="370"/>
      <c r="D260" s="371"/>
      <c r="E260" s="372"/>
      <c r="F260" s="361"/>
      <c r="G260" s="407" t="str">
        <f>IFERROR(AA257/C11,"")</f>
        <v/>
      </c>
      <c r="H260" s="264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6"/>
    </row>
    <row r="261" spans="1:27" s="223" customFormat="1" x14ac:dyDescent="0.2">
      <c r="A261" s="368" t="s">
        <v>49</v>
      </c>
      <c r="B261" s="369"/>
      <c r="C261" s="370"/>
      <c r="D261" s="371"/>
      <c r="E261" s="372"/>
      <c r="F261" s="361"/>
      <c r="G261" s="407" t="str">
        <f>IFERROR(AA32/C11,"")</f>
        <v/>
      </c>
      <c r="H261" s="264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6"/>
    </row>
    <row r="262" spans="1:27" s="223" customFormat="1" x14ac:dyDescent="0.2">
      <c r="A262" s="267"/>
      <c r="B262" s="267"/>
      <c r="C262" s="267"/>
      <c r="D262" s="265"/>
      <c r="E262" s="268"/>
      <c r="F262" s="269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6"/>
    </row>
    <row r="263" spans="1:27" s="223" customFormat="1" x14ac:dyDescent="0.2">
      <c r="A263" s="270" t="s">
        <v>50</v>
      </c>
      <c r="B263" s="271"/>
      <c r="C263" s="272"/>
      <c r="D263" s="273"/>
      <c r="E263" s="174"/>
      <c r="F263" s="274"/>
      <c r="G263" s="409">
        <f>IF(G12&lt;$E$263+1,$E$263*G259,0)</f>
        <v>0</v>
      </c>
      <c r="H263" s="409">
        <f t="shared" ref="H263:Z263" si="52">IF(H12&lt;$E$263+1,$E$263*H259,0)</f>
        <v>0</v>
      </c>
      <c r="I263" s="409">
        <f t="shared" si="52"/>
        <v>0</v>
      </c>
      <c r="J263" s="409">
        <f t="shared" si="52"/>
        <v>0</v>
      </c>
      <c r="K263" s="409">
        <f t="shared" si="52"/>
        <v>0</v>
      </c>
      <c r="L263" s="409">
        <f t="shared" si="52"/>
        <v>0</v>
      </c>
      <c r="M263" s="409">
        <f t="shared" si="52"/>
        <v>0</v>
      </c>
      <c r="N263" s="409">
        <f t="shared" si="52"/>
        <v>0</v>
      </c>
      <c r="O263" s="409">
        <f t="shared" si="52"/>
        <v>0</v>
      </c>
      <c r="P263" s="409">
        <f t="shared" si="52"/>
        <v>0</v>
      </c>
      <c r="Q263" s="409">
        <f t="shared" si="52"/>
        <v>0</v>
      </c>
      <c r="R263" s="409">
        <f t="shared" si="52"/>
        <v>0</v>
      </c>
      <c r="S263" s="409">
        <f t="shared" si="52"/>
        <v>0</v>
      </c>
      <c r="T263" s="409">
        <f t="shared" si="52"/>
        <v>0</v>
      </c>
      <c r="U263" s="409">
        <f t="shared" si="52"/>
        <v>0</v>
      </c>
      <c r="V263" s="409">
        <f t="shared" si="52"/>
        <v>0</v>
      </c>
      <c r="W263" s="409">
        <f t="shared" si="52"/>
        <v>0</v>
      </c>
      <c r="X263" s="409">
        <f t="shared" si="52"/>
        <v>0</v>
      </c>
      <c r="Y263" s="409">
        <f t="shared" si="52"/>
        <v>0</v>
      </c>
      <c r="Z263" s="409">
        <f t="shared" si="52"/>
        <v>0</v>
      </c>
      <c r="AA263" s="409">
        <f>SUM(G263:Z263)</f>
        <v>0</v>
      </c>
    </row>
  </sheetData>
  <sheetProtection password="F4D7" sheet="1" objects="1" scenarios="1" formatCells="0" formatColumns="0" formatRows="0"/>
  <dataConsolidate/>
  <mergeCells count="7">
    <mergeCell ref="G34:Z34"/>
    <mergeCell ref="AA13:AA14"/>
    <mergeCell ref="A231:B231"/>
    <mergeCell ref="A9:B9"/>
    <mergeCell ref="A10:B10"/>
    <mergeCell ref="A11:B11"/>
    <mergeCell ref="A36:B36"/>
  </mergeCells>
  <phoneticPr fontId="11" type="noConversion"/>
  <dataValidations count="8">
    <dataValidation type="list" allowBlank="1" showInputMessage="1" showErrorMessage="1" sqref="C56">
      <formula1>"JOURNAL, HORAS, PLANTA, LITROS, FLETE, KILOGRAMOS, HECTÁREAS"</formula1>
    </dataValidation>
    <dataValidation type="list" allowBlank="1" showInputMessage="1" showErrorMessage="1" sqref="C217:C228 C93:C103 C148:C156 C180:C193">
      <formula1>"Kit, Flete"</formula1>
    </dataValidation>
    <dataValidation type="list" allowBlank="1" showInputMessage="1" showErrorMessage="1" sqref="C78:C91">
      <formula1>"Planta, Kilogramos, Litros, Fletes,Horas/Máquina"</formula1>
    </dataValidation>
    <dataValidation type="list" allowBlank="1" showInputMessage="1" showErrorMessage="1" sqref="C126">
      <formula1>"JOURNAL, KILOGRAMOS, FLETES, LITROS"</formula1>
    </dataValidation>
    <dataValidation type="list" allowBlank="1" showInputMessage="1" showErrorMessage="1" sqref="C161:C178">
      <formula1>"Jornal, Flete"</formula1>
    </dataValidation>
    <dataValidation type="list" allowBlank="1" showInputMessage="1" showErrorMessage="1" sqref="C198:C215">
      <formula1>"Hora/Máquina, Metros Cuadrados, Metros Cúbicos"</formula1>
    </dataValidation>
    <dataValidation type="list" allowBlank="1" showInputMessage="1" showErrorMessage="1" sqref="C57:C77 C38:C55">
      <formula1>"Jornal, Horas, Planta, Litros, Flete, Kilogramos, Hectáreas"</formula1>
    </dataValidation>
    <dataValidation type="list" allowBlank="1" showInputMessage="1" showErrorMessage="1" sqref="C127:C146 C108:C125">
      <formula1>"Jornal, Kilogramos, Fletes, Litros"</formula1>
    </dataValidation>
  </dataValidations>
  <pageMargins left="0.75" right="0.75" top="1" bottom="1" header="0" footer="0"/>
  <pageSetup paperSize="9" orientation="portrait" r:id="rId1"/>
  <headerFooter alignWithMargins="0"/>
  <ignoredErrors>
    <ignoredError sqref="F84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260"/>
  <sheetViews>
    <sheetView workbookViewId="0">
      <selection activeCell="O20" sqref="O20"/>
    </sheetView>
  </sheetViews>
  <sheetFormatPr baseColWidth="10" defaultColWidth="5.42578125" defaultRowHeight="11.25" x14ac:dyDescent="0.2"/>
  <cols>
    <col min="1" max="1" width="22.42578125" style="439" customWidth="1"/>
    <col min="2" max="2" width="12.85546875" style="439" customWidth="1"/>
    <col min="3" max="4" width="12.42578125" style="439" bestFit="1" customWidth="1"/>
    <col min="5" max="5" width="14.42578125" style="439" bestFit="1" customWidth="1"/>
    <col min="6" max="6" width="1.42578125" style="439" customWidth="1"/>
    <col min="7" max="7" width="5.42578125" style="439"/>
    <col min="8" max="8" width="9" style="439" bestFit="1" customWidth="1"/>
    <col min="9" max="9" width="5.42578125" style="439"/>
    <col min="10" max="10" width="5.42578125" style="439" customWidth="1"/>
    <col min="11" max="15" width="14.42578125" style="439" customWidth="1"/>
    <col min="16" max="16" width="1.42578125" style="439" customWidth="1"/>
    <col min="17" max="17" width="5.42578125" style="439"/>
    <col min="18" max="18" width="6.85546875" style="439" bestFit="1" customWidth="1"/>
    <col min="19" max="119" width="5.42578125" style="439"/>
    <col min="120" max="120" width="5.42578125" style="439" bestFit="1" customWidth="1"/>
    <col min="121" max="121" width="6.28515625" style="439" bestFit="1" customWidth="1"/>
    <col min="122" max="122" width="7.85546875" style="439" bestFit="1" customWidth="1"/>
    <col min="123" max="124" width="12.42578125" style="439" bestFit="1" customWidth="1"/>
    <col min="125" max="125" width="13.28515625" style="439" bestFit="1" customWidth="1"/>
    <col min="126" max="126" width="9.85546875" style="439" bestFit="1" customWidth="1"/>
    <col min="127" max="127" width="9" style="439" bestFit="1" customWidth="1"/>
    <col min="128" max="128" width="1.42578125" style="439" customWidth="1"/>
    <col min="129" max="129" width="9" style="439" bestFit="1" customWidth="1"/>
    <col min="130" max="130" width="2.7109375" style="439" bestFit="1" customWidth="1"/>
    <col min="131" max="131" width="6.85546875" style="439" bestFit="1" customWidth="1"/>
    <col min="132" max="132" width="7.7109375" style="439" bestFit="1" customWidth="1"/>
    <col min="133" max="133" width="2.7109375" style="439" bestFit="1" customWidth="1"/>
    <col min="134" max="134" width="6.85546875" style="439" bestFit="1" customWidth="1"/>
    <col min="135" max="135" width="9" style="439" bestFit="1" customWidth="1"/>
    <col min="136" max="136" width="2.7109375" style="439" bestFit="1" customWidth="1"/>
    <col min="137" max="137" width="6.85546875" style="439" bestFit="1" customWidth="1"/>
    <col min="138" max="138" width="7.7109375" style="439" bestFit="1" customWidth="1"/>
    <col min="139" max="139" width="2.7109375" style="439" bestFit="1" customWidth="1"/>
    <col min="140" max="140" width="6.85546875" style="439" bestFit="1" customWidth="1"/>
    <col min="141" max="148" width="7.7109375" style="439" bestFit="1" customWidth="1"/>
    <col min="149" max="149" width="6.85546875" style="439" bestFit="1" customWidth="1"/>
    <col min="150" max="150" width="2.7109375" style="439" bestFit="1" customWidth="1"/>
    <col min="151" max="159" width="7.7109375" style="439" bestFit="1" customWidth="1"/>
    <col min="160" max="160" width="2.7109375" style="439" bestFit="1" customWidth="1"/>
    <col min="161" max="161" width="6" style="439" bestFit="1" customWidth="1"/>
    <col min="162" max="163" width="2.7109375" style="439" bestFit="1" customWidth="1"/>
    <col min="164" max="164" width="6" style="439" bestFit="1" customWidth="1"/>
    <col min="165" max="165" width="2.7109375" style="439" customWidth="1"/>
    <col min="166" max="166" width="7.7109375" style="439" bestFit="1" customWidth="1"/>
    <col min="167" max="167" width="6" style="439" bestFit="1" customWidth="1"/>
    <col min="168" max="168" width="2.7109375" style="439" customWidth="1"/>
    <col min="169" max="169" width="7.7109375" style="439" bestFit="1" customWidth="1"/>
    <col min="170" max="170" width="6" style="439" bestFit="1" customWidth="1"/>
    <col min="171" max="171" width="2.7109375" style="439" customWidth="1"/>
    <col min="172" max="172" width="7.7109375" style="439" bestFit="1" customWidth="1"/>
    <col min="173" max="173" width="6" style="439" bestFit="1" customWidth="1"/>
    <col min="174" max="176" width="2.7109375" style="439" customWidth="1"/>
    <col min="177" max="189" width="2.7109375" style="439" bestFit="1" customWidth="1"/>
    <col min="190" max="197" width="7.7109375" style="439" bestFit="1" customWidth="1"/>
    <col min="198" max="199" width="2.7109375" style="439" bestFit="1" customWidth="1"/>
    <col min="200" max="208" width="7.7109375" style="439" bestFit="1" customWidth="1"/>
    <col min="209" max="213" width="2.7109375" style="439" bestFit="1" customWidth="1"/>
    <col min="214" max="214" width="2.7109375" style="439" customWidth="1"/>
    <col min="215" max="215" width="7.7109375" style="439" bestFit="1" customWidth="1"/>
    <col min="216" max="217" width="2.7109375" style="439" customWidth="1"/>
    <col min="218" max="218" width="7.7109375" style="439" bestFit="1" customWidth="1"/>
    <col min="219" max="220" width="2.7109375" style="439" customWidth="1"/>
    <col min="221" max="221" width="7.7109375" style="439" bestFit="1" customWidth="1"/>
    <col min="222" max="225" width="2.7109375" style="439" customWidth="1"/>
    <col min="226" max="226" width="2.7109375" style="439" bestFit="1" customWidth="1"/>
    <col min="227" max="227" width="7.7109375" style="439" bestFit="1" customWidth="1"/>
    <col min="228" max="229" width="2.7109375" style="439" bestFit="1" customWidth="1"/>
    <col min="230" max="230" width="7.7109375" style="439" bestFit="1" customWidth="1"/>
    <col min="231" max="232" width="2.7109375" style="439" bestFit="1" customWidth="1"/>
    <col min="233" max="233" width="9" style="439" bestFit="1" customWidth="1"/>
    <col min="234" max="235" width="2.7109375" style="439" bestFit="1" customWidth="1"/>
    <col min="236" max="236" width="7.7109375" style="439" bestFit="1" customWidth="1"/>
    <col min="237" max="262" width="2.7109375" style="439" bestFit="1" customWidth="1"/>
    <col min="263" max="375" width="5.42578125" style="439"/>
    <col min="376" max="376" width="5.42578125" style="439" bestFit="1" customWidth="1"/>
    <col min="377" max="377" width="6.28515625" style="439" bestFit="1" customWidth="1"/>
    <col min="378" max="378" width="7.85546875" style="439" bestFit="1" customWidth="1"/>
    <col min="379" max="380" width="12.42578125" style="439" bestFit="1" customWidth="1"/>
    <col min="381" max="381" width="13.28515625" style="439" bestFit="1" customWidth="1"/>
    <col min="382" max="382" width="9.85546875" style="439" bestFit="1" customWidth="1"/>
    <col min="383" max="383" width="9" style="439" bestFit="1" customWidth="1"/>
    <col min="384" max="384" width="1.42578125" style="439" customWidth="1"/>
    <col min="385" max="385" width="9" style="439" bestFit="1" customWidth="1"/>
    <col min="386" max="386" width="2.7109375" style="439" bestFit="1" customWidth="1"/>
    <col min="387" max="387" width="6.85546875" style="439" bestFit="1" customWidth="1"/>
    <col min="388" max="388" width="7.7109375" style="439" bestFit="1" customWidth="1"/>
    <col min="389" max="389" width="2.7109375" style="439" bestFit="1" customWidth="1"/>
    <col min="390" max="390" width="6.85546875" style="439" bestFit="1" customWidth="1"/>
    <col min="391" max="391" width="9" style="439" bestFit="1" customWidth="1"/>
    <col min="392" max="392" width="2.7109375" style="439" bestFit="1" customWidth="1"/>
    <col min="393" max="393" width="6.85546875" style="439" bestFit="1" customWidth="1"/>
    <col min="394" max="394" width="7.7109375" style="439" bestFit="1" customWidth="1"/>
    <col min="395" max="395" width="2.7109375" style="439" bestFit="1" customWidth="1"/>
    <col min="396" max="396" width="6.85546875" style="439" bestFit="1" customWidth="1"/>
    <col min="397" max="404" width="7.7109375" style="439" bestFit="1" customWidth="1"/>
    <col min="405" max="405" width="6.85546875" style="439" bestFit="1" customWidth="1"/>
    <col min="406" max="406" width="2.7109375" style="439" bestFit="1" customWidth="1"/>
    <col min="407" max="415" width="7.7109375" style="439" bestFit="1" customWidth="1"/>
    <col min="416" max="416" width="2.7109375" style="439" bestFit="1" customWidth="1"/>
    <col min="417" max="417" width="6" style="439" bestFit="1" customWidth="1"/>
    <col min="418" max="419" width="2.7109375" style="439" bestFit="1" customWidth="1"/>
    <col min="420" max="420" width="6" style="439" bestFit="1" customWidth="1"/>
    <col min="421" max="421" width="2.7109375" style="439" customWidth="1"/>
    <col min="422" max="422" width="7.7109375" style="439" bestFit="1" customWidth="1"/>
    <col min="423" max="423" width="6" style="439" bestFit="1" customWidth="1"/>
    <col min="424" max="424" width="2.7109375" style="439" customWidth="1"/>
    <col min="425" max="425" width="7.7109375" style="439" bestFit="1" customWidth="1"/>
    <col min="426" max="426" width="6" style="439" bestFit="1" customWidth="1"/>
    <col min="427" max="427" width="2.7109375" style="439" customWidth="1"/>
    <col min="428" max="428" width="7.7109375" style="439" bestFit="1" customWidth="1"/>
    <col min="429" max="429" width="6" style="439" bestFit="1" customWidth="1"/>
    <col min="430" max="432" width="2.7109375" style="439" customWidth="1"/>
    <col min="433" max="445" width="2.7109375" style="439" bestFit="1" customWidth="1"/>
    <col min="446" max="453" width="7.7109375" style="439" bestFit="1" customWidth="1"/>
    <col min="454" max="455" width="2.7109375" style="439" bestFit="1" customWidth="1"/>
    <col min="456" max="464" width="7.7109375" style="439" bestFit="1" customWidth="1"/>
    <col min="465" max="469" width="2.7109375" style="439" bestFit="1" customWidth="1"/>
    <col min="470" max="470" width="2.7109375" style="439" customWidth="1"/>
    <col min="471" max="471" width="7.7109375" style="439" bestFit="1" customWidth="1"/>
    <col min="472" max="473" width="2.7109375" style="439" customWidth="1"/>
    <col min="474" max="474" width="7.7109375" style="439" bestFit="1" customWidth="1"/>
    <col min="475" max="476" width="2.7109375" style="439" customWidth="1"/>
    <col min="477" max="477" width="7.7109375" style="439" bestFit="1" customWidth="1"/>
    <col min="478" max="481" width="2.7109375" style="439" customWidth="1"/>
    <col min="482" max="482" width="2.7109375" style="439" bestFit="1" customWidth="1"/>
    <col min="483" max="483" width="7.7109375" style="439" bestFit="1" customWidth="1"/>
    <col min="484" max="485" width="2.7109375" style="439" bestFit="1" customWidth="1"/>
    <col min="486" max="486" width="7.7109375" style="439" bestFit="1" customWidth="1"/>
    <col min="487" max="488" width="2.7109375" style="439" bestFit="1" customWidth="1"/>
    <col min="489" max="489" width="9" style="439" bestFit="1" customWidth="1"/>
    <col min="490" max="491" width="2.7109375" style="439" bestFit="1" customWidth="1"/>
    <col min="492" max="492" width="7.7109375" style="439" bestFit="1" customWidth="1"/>
    <col min="493" max="518" width="2.7109375" style="439" bestFit="1" customWidth="1"/>
    <col min="519" max="631" width="5.42578125" style="439"/>
    <col min="632" max="632" width="5.42578125" style="439" bestFit="1" customWidth="1"/>
    <col min="633" max="633" width="6.28515625" style="439" bestFit="1" customWidth="1"/>
    <col min="634" max="634" width="7.85546875" style="439" bestFit="1" customWidth="1"/>
    <col min="635" max="636" width="12.42578125" style="439" bestFit="1" customWidth="1"/>
    <col min="637" max="637" width="13.28515625" style="439" bestFit="1" customWidth="1"/>
    <col min="638" max="638" width="9.85546875" style="439" bestFit="1" customWidth="1"/>
    <col min="639" max="639" width="9" style="439" bestFit="1" customWidth="1"/>
    <col min="640" max="640" width="1.42578125" style="439" customWidth="1"/>
    <col min="641" max="641" width="9" style="439" bestFit="1" customWidth="1"/>
    <col min="642" max="642" width="2.7109375" style="439" bestFit="1" customWidth="1"/>
    <col min="643" max="643" width="6.85546875" style="439" bestFit="1" customWidth="1"/>
    <col min="644" max="644" width="7.7109375" style="439" bestFit="1" customWidth="1"/>
    <col min="645" max="645" width="2.7109375" style="439" bestFit="1" customWidth="1"/>
    <col min="646" max="646" width="6.85546875" style="439" bestFit="1" customWidth="1"/>
    <col min="647" max="647" width="9" style="439" bestFit="1" customWidth="1"/>
    <col min="648" max="648" width="2.7109375" style="439" bestFit="1" customWidth="1"/>
    <col min="649" max="649" width="6.85546875" style="439" bestFit="1" customWidth="1"/>
    <col min="650" max="650" width="7.7109375" style="439" bestFit="1" customWidth="1"/>
    <col min="651" max="651" width="2.7109375" style="439" bestFit="1" customWidth="1"/>
    <col min="652" max="652" width="6.85546875" style="439" bestFit="1" customWidth="1"/>
    <col min="653" max="660" width="7.7109375" style="439" bestFit="1" customWidth="1"/>
    <col min="661" max="661" width="6.85546875" style="439" bestFit="1" customWidth="1"/>
    <col min="662" max="662" width="2.7109375" style="439" bestFit="1" customWidth="1"/>
    <col min="663" max="671" width="7.7109375" style="439" bestFit="1" customWidth="1"/>
    <col min="672" max="672" width="2.7109375" style="439" bestFit="1" customWidth="1"/>
    <col min="673" max="673" width="6" style="439" bestFit="1" customWidth="1"/>
    <col min="674" max="675" width="2.7109375" style="439" bestFit="1" customWidth="1"/>
    <col min="676" max="676" width="6" style="439" bestFit="1" customWidth="1"/>
    <col min="677" max="677" width="2.7109375" style="439" customWidth="1"/>
    <col min="678" max="678" width="7.7109375" style="439" bestFit="1" customWidth="1"/>
    <col min="679" max="679" width="6" style="439" bestFit="1" customWidth="1"/>
    <col min="680" max="680" width="2.7109375" style="439" customWidth="1"/>
    <col min="681" max="681" width="7.7109375" style="439" bestFit="1" customWidth="1"/>
    <col min="682" max="682" width="6" style="439" bestFit="1" customWidth="1"/>
    <col min="683" max="683" width="2.7109375" style="439" customWidth="1"/>
    <col min="684" max="684" width="7.7109375" style="439" bestFit="1" customWidth="1"/>
    <col min="685" max="685" width="6" style="439" bestFit="1" customWidth="1"/>
    <col min="686" max="688" width="2.7109375" style="439" customWidth="1"/>
    <col min="689" max="701" width="2.7109375" style="439" bestFit="1" customWidth="1"/>
    <col min="702" max="709" width="7.7109375" style="439" bestFit="1" customWidth="1"/>
    <col min="710" max="711" width="2.7109375" style="439" bestFit="1" customWidth="1"/>
    <col min="712" max="720" width="7.7109375" style="439" bestFit="1" customWidth="1"/>
    <col min="721" max="725" width="2.7109375" style="439" bestFit="1" customWidth="1"/>
    <col min="726" max="726" width="2.7109375" style="439" customWidth="1"/>
    <col min="727" max="727" width="7.7109375" style="439" bestFit="1" customWidth="1"/>
    <col min="728" max="729" width="2.7109375" style="439" customWidth="1"/>
    <col min="730" max="730" width="7.7109375" style="439" bestFit="1" customWidth="1"/>
    <col min="731" max="732" width="2.7109375" style="439" customWidth="1"/>
    <col min="733" max="733" width="7.7109375" style="439" bestFit="1" customWidth="1"/>
    <col min="734" max="737" width="2.7109375" style="439" customWidth="1"/>
    <col min="738" max="738" width="2.7109375" style="439" bestFit="1" customWidth="1"/>
    <col min="739" max="739" width="7.7109375" style="439" bestFit="1" customWidth="1"/>
    <col min="740" max="741" width="2.7109375" style="439" bestFit="1" customWidth="1"/>
    <col min="742" max="742" width="7.7109375" style="439" bestFit="1" customWidth="1"/>
    <col min="743" max="744" width="2.7109375" style="439" bestFit="1" customWidth="1"/>
    <col min="745" max="745" width="9" style="439" bestFit="1" customWidth="1"/>
    <col min="746" max="747" width="2.7109375" style="439" bestFit="1" customWidth="1"/>
    <col min="748" max="748" width="7.7109375" style="439" bestFit="1" customWidth="1"/>
    <col min="749" max="774" width="2.7109375" style="439" bestFit="1" customWidth="1"/>
    <col min="775" max="887" width="5.42578125" style="439"/>
    <col min="888" max="888" width="5.42578125" style="439" bestFit="1" customWidth="1"/>
    <col min="889" max="889" width="6.28515625" style="439" bestFit="1" customWidth="1"/>
    <col min="890" max="890" width="7.85546875" style="439" bestFit="1" customWidth="1"/>
    <col min="891" max="892" width="12.42578125" style="439" bestFit="1" customWidth="1"/>
    <col min="893" max="893" width="13.28515625" style="439" bestFit="1" customWidth="1"/>
    <col min="894" max="894" width="9.85546875" style="439" bestFit="1" customWidth="1"/>
    <col min="895" max="895" width="9" style="439" bestFit="1" customWidth="1"/>
    <col min="896" max="896" width="1.42578125" style="439" customWidth="1"/>
    <col min="897" max="897" width="9" style="439" bestFit="1" customWidth="1"/>
    <col min="898" max="898" width="2.7109375" style="439" bestFit="1" customWidth="1"/>
    <col min="899" max="899" width="6.85546875" style="439" bestFit="1" customWidth="1"/>
    <col min="900" max="900" width="7.7109375" style="439" bestFit="1" customWidth="1"/>
    <col min="901" max="901" width="2.7109375" style="439" bestFit="1" customWidth="1"/>
    <col min="902" max="902" width="6.85546875" style="439" bestFit="1" customWidth="1"/>
    <col min="903" max="903" width="9" style="439" bestFit="1" customWidth="1"/>
    <col min="904" max="904" width="2.7109375" style="439" bestFit="1" customWidth="1"/>
    <col min="905" max="905" width="6.85546875" style="439" bestFit="1" customWidth="1"/>
    <col min="906" max="906" width="7.7109375" style="439" bestFit="1" customWidth="1"/>
    <col min="907" max="907" width="2.7109375" style="439" bestFit="1" customWidth="1"/>
    <col min="908" max="908" width="6.85546875" style="439" bestFit="1" customWidth="1"/>
    <col min="909" max="916" width="7.7109375" style="439" bestFit="1" customWidth="1"/>
    <col min="917" max="917" width="6.85546875" style="439" bestFit="1" customWidth="1"/>
    <col min="918" max="918" width="2.7109375" style="439" bestFit="1" customWidth="1"/>
    <col min="919" max="927" width="7.7109375" style="439" bestFit="1" customWidth="1"/>
    <col min="928" max="928" width="2.7109375" style="439" bestFit="1" customWidth="1"/>
    <col min="929" max="929" width="6" style="439" bestFit="1" customWidth="1"/>
    <col min="930" max="931" width="2.7109375" style="439" bestFit="1" customWidth="1"/>
    <col min="932" max="932" width="6" style="439" bestFit="1" customWidth="1"/>
    <col min="933" max="933" width="2.7109375" style="439" customWidth="1"/>
    <col min="934" max="934" width="7.7109375" style="439" bestFit="1" customWidth="1"/>
    <col min="935" max="935" width="6" style="439" bestFit="1" customWidth="1"/>
    <col min="936" max="936" width="2.7109375" style="439" customWidth="1"/>
    <col min="937" max="937" width="7.7109375" style="439" bestFit="1" customWidth="1"/>
    <col min="938" max="938" width="6" style="439" bestFit="1" customWidth="1"/>
    <col min="939" max="939" width="2.7109375" style="439" customWidth="1"/>
    <col min="940" max="940" width="7.7109375" style="439" bestFit="1" customWidth="1"/>
    <col min="941" max="941" width="6" style="439" bestFit="1" customWidth="1"/>
    <col min="942" max="944" width="2.7109375" style="439" customWidth="1"/>
    <col min="945" max="957" width="2.7109375" style="439" bestFit="1" customWidth="1"/>
    <col min="958" max="965" width="7.7109375" style="439" bestFit="1" customWidth="1"/>
    <col min="966" max="967" width="2.7109375" style="439" bestFit="1" customWidth="1"/>
    <col min="968" max="976" width="7.7109375" style="439" bestFit="1" customWidth="1"/>
    <col min="977" max="981" width="2.7109375" style="439" bestFit="1" customWidth="1"/>
    <col min="982" max="982" width="2.7109375" style="439" customWidth="1"/>
    <col min="983" max="983" width="7.7109375" style="439" bestFit="1" customWidth="1"/>
    <col min="984" max="985" width="2.7109375" style="439" customWidth="1"/>
    <col min="986" max="986" width="7.7109375" style="439" bestFit="1" customWidth="1"/>
    <col min="987" max="988" width="2.7109375" style="439" customWidth="1"/>
    <col min="989" max="989" width="7.7109375" style="439" bestFit="1" customWidth="1"/>
    <col min="990" max="993" width="2.7109375" style="439" customWidth="1"/>
    <col min="994" max="994" width="2.7109375" style="439" bestFit="1" customWidth="1"/>
    <col min="995" max="995" width="7.7109375" style="439" bestFit="1" customWidth="1"/>
    <col min="996" max="997" width="2.7109375" style="439" bestFit="1" customWidth="1"/>
    <col min="998" max="998" width="7.7109375" style="439" bestFit="1" customWidth="1"/>
    <col min="999" max="1000" width="2.7109375" style="439" bestFit="1" customWidth="1"/>
    <col min="1001" max="1001" width="9" style="439" bestFit="1" customWidth="1"/>
    <col min="1002" max="1003" width="2.7109375" style="439" bestFit="1" customWidth="1"/>
    <col min="1004" max="1004" width="7.7109375" style="439" bestFit="1" customWidth="1"/>
    <col min="1005" max="1030" width="2.7109375" style="439" bestFit="1" customWidth="1"/>
    <col min="1031" max="1143" width="5.42578125" style="439"/>
    <col min="1144" max="1144" width="5.42578125" style="439" bestFit="1" customWidth="1"/>
    <col min="1145" max="1145" width="6.28515625" style="439" bestFit="1" customWidth="1"/>
    <col min="1146" max="1146" width="7.85546875" style="439" bestFit="1" customWidth="1"/>
    <col min="1147" max="1148" width="12.42578125" style="439" bestFit="1" customWidth="1"/>
    <col min="1149" max="1149" width="13.28515625" style="439" bestFit="1" customWidth="1"/>
    <col min="1150" max="1150" width="9.85546875" style="439" bestFit="1" customWidth="1"/>
    <col min="1151" max="1151" width="9" style="439" bestFit="1" customWidth="1"/>
    <col min="1152" max="1152" width="1.42578125" style="439" customWidth="1"/>
    <col min="1153" max="1153" width="9" style="439" bestFit="1" customWidth="1"/>
    <col min="1154" max="1154" width="2.7109375" style="439" bestFit="1" customWidth="1"/>
    <col min="1155" max="1155" width="6.85546875" style="439" bestFit="1" customWidth="1"/>
    <col min="1156" max="1156" width="7.7109375" style="439" bestFit="1" customWidth="1"/>
    <col min="1157" max="1157" width="2.7109375" style="439" bestFit="1" customWidth="1"/>
    <col min="1158" max="1158" width="6.85546875" style="439" bestFit="1" customWidth="1"/>
    <col min="1159" max="1159" width="9" style="439" bestFit="1" customWidth="1"/>
    <col min="1160" max="1160" width="2.7109375" style="439" bestFit="1" customWidth="1"/>
    <col min="1161" max="1161" width="6.85546875" style="439" bestFit="1" customWidth="1"/>
    <col min="1162" max="1162" width="7.7109375" style="439" bestFit="1" customWidth="1"/>
    <col min="1163" max="1163" width="2.7109375" style="439" bestFit="1" customWidth="1"/>
    <col min="1164" max="1164" width="6.85546875" style="439" bestFit="1" customWidth="1"/>
    <col min="1165" max="1172" width="7.7109375" style="439" bestFit="1" customWidth="1"/>
    <col min="1173" max="1173" width="6.85546875" style="439" bestFit="1" customWidth="1"/>
    <col min="1174" max="1174" width="2.7109375" style="439" bestFit="1" customWidth="1"/>
    <col min="1175" max="1183" width="7.7109375" style="439" bestFit="1" customWidth="1"/>
    <col min="1184" max="1184" width="2.7109375" style="439" bestFit="1" customWidth="1"/>
    <col min="1185" max="1185" width="6" style="439" bestFit="1" customWidth="1"/>
    <col min="1186" max="1187" width="2.7109375" style="439" bestFit="1" customWidth="1"/>
    <col min="1188" max="1188" width="6" style="439" bestFit="1" customWidth="1"/>
    <col min="1189" max="1189" width="2.7109375" style="439" customWidth="1"/>
    <col min="1190" max="1190" width="7.7109375" style="439" bestFit="1" customWidth="1"/>
    <col min="1191" max="1191" width="6" style="439" bestFit="1" customWidth="1"/>
    <col min="1192" max="1192" width="2.7109375" style="439" customWidth="1"/>
    <col min="1193" max="1193" width="7.7109375" style="439" bestFit="1" customWidth="1"/>
    <col min="1194" max="1194" width="6" style="439" bestFit="1" customWidth="1"/>
    <col min="1195" max="1195" width="2.7109375" style="439" customWidth="1"/>
    <col min="1196" max="1196" width="7.7109375" style="439" bestFit="1" customWidth="1"/>
    <col min="1197" max="1197" width="6" style="439" bestFit="1" customWidth="1"/>
    <col min="1198" max="1200" width="2.7109375" style="439" customWidth="1"/>
    <col min="1201" max="1213" width="2.7109375" style="439" bestFit="1" customWidth="1"/>
    <col min="1214" max="1221" width="7.7109375" style="439" bestFit="1" customWidth="1"/>
    <col min="1222" max="1223" width="2.7109375" style="439" bestFit="1" customWidth="1"/>
    <col min="1224" max="1232" width="7.7109375" style="439" bestFit="1" customWidth="1"/>
    <col min="1233" max="1237" width="2.7109375" style="439" bestFit="1" customWidth="1"/>
    <col min="1238" max="1238" width="2.7109375" style="439" customWidth="1"/>
    <col min="1239" max="1239" width="7.7109375" style="439" bestFit="1" customWidth="1"/>
    <col min="1240" max="1241" width="2.7109375" style="439" customWidth="1"/>
    <col min="1242" max="1242" width="7.7109375" style="439" bestFit="1" customWidth="1"/>
    <col min="1243" max="1244" width="2.7109375" style="439" customWidth="1"/>
    <col min="1245" max="1245" width="7.7109375" style="439" bestFit="1" customWidth="1"/>
    <col min="1246" max="1249" width="2.7109375" style="439" customWidth="1"/>
    <col min="1250" max="1250" width="2.7109375" style="439" bestFit="1" customWidth="1"/>
    <col min="1251" max="1251" width="7.7109375" style="439" bestFit="1" customWidth="1"/>
    <col min="1252" max="1253" width="2.7109375" style="439" bestFit="1" customWidth="1"/>
    <col min="1254" max="1254" width="7.7109375" style="439" bestFit="1" customWidth="1"/>
    <col min="1255" max="1256" width="2.7109375" style="439" bestFit="1" customWidth="1"/>
    <col min="1257" max="1257" width="9" style="439" bestFit="1" customWidth="1"/>
    <col min="1258" max="1259" width="2.7109375" style="439" bestFit="1" customWidth="1"/>
    <col min="1260" max="1260" width="7.7109375" style="439" bestFit="1" customWidth="1"/>
    <col min="1261" max="1286" width="2.7109375" style="439" bestFit="1" customWidth="1"/>
    <col min="1287" max="1399" width="5.42578125" style="439"/>
    <col min="1400" max="1400" width="5.42578125" style="439" bestFit="1" customWidth="1"/>
    <col min="1401" max="1401" width="6.28515625" style="439" bestFit="1" customWidth="1"/>
    <col min="1402" max="1402" width="7.85546875" style="439" bestFit="1" customWidth="1"/>
    <col min="1403" max="1404" width="12.42578125" style="439" bestFit="1" customWidth="1"/>
    <col min="1405" max="1405" width="13.28515625" style="439" bestFit="1" customWidth="1"/>
    <col min="1406" max="1406" width="9.85546875" style="439" bestFit="1" customWidth="1"/>
    <col min="1407" max="1407" width="9" style="439" bestFit="1" customWidth="1"/>
    <col min="1408" max="1408" width="1.42578125" style="439" customWidth="1"/>
    <col min="1409" max="1409" width="9" style="439" bestFit="1" customWidth="1"/>
    <col min="1410" max="1410" width="2.7109375" style="439" bestFit="1" customWidth="1"/>
    <col min="1411" max="1411" width="6.85546875" style="439" bestFit="1" customWidth="1"/>
    <col min="1412" max="1412" width="7.7109375" style="439" bestFit="1" customWidth="1"/>
    <col min="1413" max="1413" width="2.7109375" style="439" bestFit="1" customWidth="1"/>
    <col min="1414" max="1414" width="6.85546875" style="439" bestFit="1" customWidth="1"/>
    <col min="1415" max="1415" width="9" style="439" bestFit="1" customWidth="1"/>
    <col min="1416" max="1416" width="2.7109375" style="439" bestFit="1" customWidth="1"/>
    <col min="1417" max="1417" width="6.85546875" style="439" bestFit="1" customWidth="1"/>
    <col min="1418" max="1418" width="7.7109375" style="439" bestFit="1" customWidth="1"/>
    <col min="1419" max="1419" width="2.7109375" style="439" bestFit="1" customWidth="1"/>
    <col min="1420" max="1420" width="6.85546875" style="439" bestFit="1" customWidth="1"/>
    <col min="1421" max="1428" width="7.7109375" style="439" bestFit="1" customWidth="1"/>
    <col min="1429" max="1429" width="6.85546875" style="439" bestFit="1" customWidth="1"/>
    <col min="1430" max="1430" width="2.7109375" style="439" bestFit="1" customWidth="1"/>
    <col min="1431" max="1439" width="7.7109375" style="439" bestFit="1" customWidth="1"/>
    <col min="1440" max="1440" width="2.7109375" style="439" bestFit="1" customWidth="1"/>
    <col min="1441" max="1441" width="6" style="439" bestFit="1" customWidth="1"/>
    <col min="1442" max="1443" width="2.7109375" style="439" bestFit="1" customWidth="1"/>
    <col min="1444" max="1444" width="6" style="439" bestFit="1" customWidth="1"/>
    <col min="1445" max="1445" width="2.7109375" style="439" customWidth="1"/>
    <col min="1446" max="1446" width="7.7109375" style="439" bestFit="1" customWidth="1"/>
    <col min="1447" max="1447" width="6" style="439" bestFit="1" customWidth="1"/>
    <col min="1448" max="1448" width="2.7109375" style="439" customWidth="1"/>
    <col min="1449" max="1449" width="7.7109375" style="439" bestFit="1" customWidth="1"/>
    <col min="1450" max="1450" width="6" style="439" bestFit="1" customWidth="1"/>
    <col min="1451" max="1451" width="2.7109375" style="439" customWidth="1"/>
    <col min="1452" max="1452" width="7.7109375" style="439" bestFit="1" customWidth="1"/>
    <col min="1453" max="1453" width="6" style="439" bestFit="1" customWidth="1"/>
    <col min="1454" max="1456" width="2.7109375" style="439" customWidth="1"/>
    <col min="1457" max="1469" width="2.7109375" style="439" bestFit="1" customWidth="1"/>
    <col min="1470" max="1477" width="7.7109375" style="439" bestFit="1" customWidth="1"/>
    <col min="1478" max="1479" width="2.7109375" style="439" bestFit="1" customWidth="1"/>
    <col min="1480" max="1488" width="7.7109375" style="439" bestFit="1" customWidth="1"/>
    <col min="1489" max="1493" width="2.7109375" style="439" bestFit="1" customWidth="1"/>
    <col min="1494" max="1494" width="2.7109375" style="439" customWidth="1"/>
    <col min="1495" max="1495" width="7.7109375" style="439" bestFit="1" customWidth="1"/>
    <col min="1496" max="1497" width="2.7109375" style="439" customWidth="1"/>
    <col min="1498" max="1498" width="7.7109375" style="439" bestFit="1" customWidth="1"/>
    <col min="1499" max="1500" width="2.7109375" style="439" customWidth="1"/>
    <col min="1501" max="1501" width="7.7109375" style="439" bestFit="1" customWidth="1"/>
    <col min="1502" max="1505" width="2.7109375" style="439" customWidth="1"/>
    <col min="1506" max="1506" width="2.7109375" style="439" bestFit="1" customWidth="1"/>
    <col min="1507" max="1507" width="7.7109375" style="439" bestFit="1" customWidth="1"/>
    <col min="1508" max="1509" width="2.7109375" style="439" bestFit="1" customWidth="1"/>
    <col min="1510" max="1510" width="7.7109375" style="439" bestFit="1" customWidth="1"/>
    <col min="1511" max="1512" width="2.7109375" style="439" bestFit="1" customWidth="1"/>
    <col min="1513" max="1513" width="9" style="439" bestFit="1" customWidth="1"/>
    <col min="1514" max="1515" width="2.7109375" style="439" bestFit="1" customWidth="1"/>
    <col min="1516" max="1516" width="7.7109375" style="439" bestFit="1" customWidth="1"/>
    <col min="1517" max="1542" width="2.7109375" style="439" bestFit="1" customWidth="1"/>
    <col min="1543" max="1655" width="5.42578125" style="439"/>
    <col min="1656" max="1656" width="5.42578125" style="439" bestFit="1" customWidth="1"/>
    <col min="1657" max="1657" width="6.28515625" style="439" bestFit="1" customWidth="1"/>
    <col min="1658" max="1658" width="7.85546875" style="439" bestFit="1" customWidth="1"/>
    <col min="1659" max="1660" width="12.42578125" style="439" bestFit="1" customWidth="1"/>
    <col min="1661" max="1661" width="13.28515625" style="439" bestFit="1" customWidth="1"/>
    <col min="1662" max="1662" width="9.85546875" style="439" bestFit="1" customWidth="1"/>
    <col min="1663" max="1663" width="9" style="439" bestFit="1" customWidth="1"/>
    <col min="1664" max="1664" width="1.42578125" style="439" customWidth="1"/>
    <col min="1665" max="1665" width="9" style="439" bestFit="1" customWidth="1"/>
    <col min="1666" max="1666" width="2.7109375" style="439" bestFit="1" customWidth="1"/>
    <col min="1667" max="1667" width="6.85546875" style="439" bestFit="1" customWidth="1"/>
    <col min="1668" max="1668" width="7.7109375" style="439" bestFit="1" customWidth="1"/>
    <col min="1669" max="1669" width="2.7109375" style="439" bestFit="1" customWidth="1"/>
    <col min="1670" max="1670" width="6.85546875" style="439" bestFit="1" customWidth="1"/>
    <col min="1671" max="1671" width="9" style="439" bestFit="1" customWidth="1"/>
    <col min="1672" max="1672" width="2.7109375" style="439" bestFit="1" customWidth="1"/>
    <col min="1673" max="1673" width="6.85546875" style="439" bestFit="1" customWidth="1"/>
    <col min="1674" max="1674" width="7.7109375" style="439" bestFit="1" customWidth="1"/>
    <col min="1675" max="1675" width="2.7109375" style="439" bestFit="1" customWidth="1"/>
    <col min="1676" max="1676" width="6.85546875" style="439" bestFit="1" customWidth="1"/>
    <col min="1677" max="1684" width="7.7109375" style="439" bestFit="1" customWidth="1"/>
    <col min="1685" max="1685" width="6.85546875" style="439" bestFit="1" customWidth="1"/>
    <col min="1686" max="1686" width="2.7109375" style="439" bestFit="1" customWidth="1"/>
    <col min="1687" max="1695" width="7.7109375" style="439" bestFit="1" customWidth="1"/>
    <col min="1696" max="1696" width="2.7109375" style="439" bestFit="1" customWidth="1"/>
    <col min="1697" max="1697" width="6" style="439" bestFit="1" customWidth="1"/>
    <col min="1698" max="1699" width="2.7109375" style="439" bestFit="1" customWidth="1"/>
    <col min="1700" max="1700" width="6" style="439" bestFit="1" customWidth="1"/>
    <col min="1701" max="1701" width="2.7109375" style="439" customWidth="1"/>
    <col min="1702" max="1702" width="7.7109375" style="439" bestFit="1" customWidth="1"/>
    <col min="1703" max="1703" width="6" style="439" bestFit="1" customWidth="1"/>
    <col min="1704" max="1704" width="2.7109375" style="439" customWidth="1"/>
    <col min="1705" max="1705" width="7.7109375" style="439" bestFit="1" customWidth="1"/>
    <col min="1706" max="1706" width="6" style="439" bestFit="1" customWidth="1"/>
    <col min="1707" max="1707" width="2.7109375" style="439" customWidth="1"/>
    <col min="1708" max="1708" width="7.7109375" style="439" bestFit="1" customWidth="1"/>
    <col min="1709" max="1709" width="6" style="439" bestFit="1" customWidth="1"/>
    <col min="1710" max="1712" width="2.7109375" style="439" customWidth="1"/>
    <col min="1713" max="1725" width="2.7109375" style="439" bestFit="1" customWidth="1"/>
    <col min="1726" max="1733" width="7.7109375" style="439" bestFit="1" customWidth="1"/>
    <col min="1734" max="1735" width="2.7109375" style="439" bestFit="1" customWidth="1"/>
    <col min="1736" max="1744" width="7.7109375" style="439" bestFit="1" customWidth="1"/>
    <col min="1745" max="1749" width="2.7109375" style="439" bestFit="1" customWidth="1"/>
    <col min="1750" max="1750" width="2.7109375" style="439" customWidth="1"/>
    <col min="1751" max="1751" width="7.7109375" style="439" bestFit="1" customWidth="1"/>
    <col min="1752" max="1753" width="2.7109375" style="439" customWidth="1"/>
    <col min="1754" max="1754" width="7.7109375" style="439" bestFit="1" customWidth="1"/>
    <col min="1755" max="1756" width="2.7109375" style="439" customWidth="1"/>
    <col min="1757" max="1757" width="7.7109375" style="439" bestFit="1" customWidth="1"/>
    <col min="1758" max="1761" width="2.7109375" style="439" customWidth="1"/>
    <col min="1762" max="1762" width="2.7109375" style="439" bestFit="1" customWidth="1"/>
    <col min="1763" max="1763" width="7.7109375" style="439" bestFit="1" customWidth="1"/>
    <col min="1764" max="1765" width="2.7109375" style="439" bestFit="1" customWidth="1"/>
    <col min="1766" max="1766" width="7.7109375" style="439" bestFit="1" customWidth="1"/>
    <col min="1767" max="1768" width="2.7109375" style="439" bestFit="1" customWidth="1"/>
    <col min="1769" max="1769" width="9" style="439" bestFit="1" customWidth="1"/>
    <col min="1770" max="1771" width="2.7109375" style="439" bestFit="1" customWidth="1"/>
    <col min="1772" max="1772" width="7.7109375" style="439" bestFit="1" customWidth="1"/>
    <col min="1773" max="1798" width="2.7109375" style="439" bestFit="1" customWidth="1"/>
    <col min="1799" max="1911" width="5.42578125" style="439"/>
    <col min="1912" max="1912" width="5.42578125" style="439" bestFit="1" customWidth="1"/>
    <col min="1913" max="1913" width="6.28515625" style="439" bestFit="1" customWidth="1"/>
    <col min="1914" max="1914" width="7.85546875" style="439" bestFit="1" customWidth="1"/>
    <col min="1915" max="1916" width="12.42578125" style="439" bestFit="1" customWidth="1"/>
    <col min="1917" max="1917" width="13.28515625" style="439" bestFit="1" customWidth="1"/>
    <col min="1918" max="1918" width="9.85546875" style="439" bestFit="1" customWidth="1"/>
    <col min="1919" max="1919" width="9" style="439" bestFit="1" customWidth="1"/>
    <col min="1920" max="1920" width="1.42578125" style="439" customWidth="1"/>
    <col min="1921" max="1921" width="9" style="439" bestFit="1" customWidth="1"/>
    <col min="1922" max="1922" width="2.7109375" style="439" bestFit="1" customWidth="1"/>
    <col min="1923" max="1923" width="6.85546875" style="439" bestFit="1" customWidth="1"/>
    <col min="1924" max="1924" width="7.7109375" style="439" bestFit="1" customWidth="1"/>
    <col min="1925" max="1925" width="2.7109375" style="439" bestFit="1" customWidth="1"/>
    <col min="1926" max="1926" width="6.85546875" style="439" bestFit="1" customWidth="1"/>
    <col min="1927" max="1927" width="9" style="439" bestFit="1" customWidth="1"/>
    <col min="1928" max="1928" width="2.7109375" style="439" bestFit="1" customWidth="1"/>
    <col min="1929" max="1929" width="6.85546875" style="439" bestFit="1" customWidth="1"/>
    <col min="1930" max="1930" width="7.7109375" style="439" bestFit="1" customWidth="1"/>
    <col min="1931" max="1931" width="2.7109375" style="439" bestFit="1" customWidth="1"/>
    <col min="1932" max="1932" width="6.85546875" style="439" bestFit="1" customWidth="1"/>
    <col min="1933" max="1940" width="7.7109375" style="439" bestFit="1" customWidth="1"/>
    <col min="1941" max="1941" width="6.85546875" style="439" bestFit="1" customWidth="1"/>
    <col min="1942" max="1942" width="2.7109375" style="439" bestFit="1" customWidth="1"/>
    <col min="1943" max="1951" width="7.7109375" style="439" bestFit="1" customWidth="1"/>
    <col min="1952" max="1952" width="2.7109375" style="439" bestFit="1" customWidth="1"/>
    <col min="1953" max="1953" width="6" style="439" bestFit="1" customWidth="1"/>
    <col min="1954" max="1955" width="2.7109375" style="439" bestFit="1" customWidth="1"/>
    <col min="1956" max="1956" width="6" style="439" bestFit="1" customWidth="1"/>
    <col min="1957" max="1957" width="2.7109375" style="439" customWidth="1"/>
    <col min="1958" max="1958" width="7.7109375" style="439" bestFit="1" customWidth="1"/>
    <col min="1959" max="1959" width="6" style="439" bestFit="1" customWidth="1"/>
    <col min="1960" max="1960" width="2.7109375" style="439" customWidth="1"/>
    <col min="1961" max="1961" width="7.7109375" style="439" bestFit="1" customWidth="1"/>
    <col min="1962" max="1962" width="6" style="439" bestFit="1" customWidth="1"/>
    <col min="1963" max="1963" width="2.7109375" style="439" customWidth="1"/>
    <col min="1964" max="1964" width="7.7109375" style="439" bestFit="1" customWidth="1"/>
    <col min="1965" max="1965" width="6" style="439" bestFit="1" customWidth="1"/>
    <col min="1966" max="1968" width="2.7109375" style="439" customWidth="1"/>
    <col min="1969" max="1981" width="2.7109375" style="439" bestFit="1" customWidth="1"/>
    <col min="1982" max="1989" width="7.7109375" style="439" bestFit="1" customWidth="1"/>
    <col min="1990" max="1991" width="2.7109375" style="439" bestFit="1" customWidth="1"/>
    <col min="1992" max="2000" width="7.7109375" style="439" bestFit="1" customWidth="1"/>
    <col min="2001" max="2005" width="2.7109375" style="439" bestFit="1" customWidth="1"/>
    <col min="2006" max="2006" width="2.7109375" style="439" customWidth="1"/>
    <col min="2007" max="2007" width="7.7109375" style="439" bestFit="1" customWidth="1"/>
    <col min="2008" max="2009" width="2.7109375" style="439" customWidth="1"/>
    <col min="2010" max="2010" width="7.7109375" style="439" bestFit="1" customWidth="1"/>
    <col min="2011" max="2012" width="2.7109375" style="439" customWidth="1"/>
    <col min="2013" max="2013" width="7.7109375" style="439" bestFit="1" customWidth="1"/>
    <col min="2014" max="2017" width="2.7109375" style="439" customWidth="1"/>
    <col min="2018" max="2018" width="2.7109375" style="439" bestFit="1" customWidth="1"/>
    <col min="2019" max="2019" width="7.7109375" style="439" bestFit="1" customWidth="1"/>
    <col min="2020" max="2021" width="2.7109375" style="439" bestFit="1" customWidth="1"/>
    <col min="2022" max="2022" width="7.7109375" style="439" bestFit="1" customWidth="1"/>
    <col min="2023" max="2024" width="2.7109375" style="439" bestFit="1" customWidth="1"/>
    <col min="2025" max="2025" width="9" style="439" bestFit="1" customWidth="1"/>
    <col min="2026" max="2027" width="2.7109375" style="439" bestFit="1" customWidth="1"/>
    <col min="2028" max="2028" width="7.7109375" style="439" bestFit="1" customWidth="1"/>
    <col min="2029" max="2054" width="2.7109375" style="439" bestFit="1" customWidth="1"/>
    <col min="2055" max="2167" width="5.42578125" style="439"/>
    <col min="2168" max="2168" width="5.42578125" style="439" bestFit="1" customWidth="1"/>
    <col min="2169" max="2169" width="6.28515625" style="439" bestFit="1" customWidth="1"/>
    <col min="2170" max="2170" width="7.85546875" style="439" bestFit="1" customWidth="1"/>
    <col min="2171" max="2172" width="12.42578125" style="439" bestFit="1" customWidth="1"/>
    <col min="2173" max="2173" width="13.28515625" style="439" bestFit="1" customWidth="1"/>
    <col min="2174" max="2174" width="9.85546875" style="439" bestFit="1" customWidth="1"/>
    <col min="2175" max="2175" width="9" style="439" bestFit="1" customWidth="1"/>
    <col min="2176" max="2176" width="1.42578125" style="439" customWidth="1"/>
    <col min="2177" max="2177" width="9" style="439" bestFit="1" customWidth="1"/>
    <col min="2178" max="2178" width="2.7109375" style="439" bestFit="1" customWidth="1"/>
    <col min="2179" max="2179" width="6.85546875" style="439" bestFit="1" customWidth="1"/>
    <col min="2180" max="2180" width="7.7109375" style="439" bestFit="1" customWidth="1"/>
    <col min="2181" max="2181" width="2.7109375" style="439" bestFit="1" customWidth="1"/>
    <col min="2182" max="2182" width="6.85546875" style="439" bestFit="1" customWidth="1"/>
    <col min="2183" max="2183" width="9" style="439" bestFit="1" customWidth="1"/>
    <col min="2184" max="2184" width="2.7109375" style="439" bestFit="1" customWidth="1"/>
    <col min="2185" max="2185" width="6.85546875" style="439" bestFit="1" customWidth="1"/>
    <col min="2186" max="2186" width="7.7109375" style="439" bestFit="1" customWidth="1"/>
    <col min="2187" max="2187" width="2.7109375" style="439" bestFit="1" customWidth="1"/>
    <col min="2188" max="2188" width="6.85546875" style="439" bestFit="1" customWidth="1"/>
    <col min="2189" max="2196" width="7.7109375" style="439" bestFit="1" customWidth="1"/>
    <col min="2197" max="2197" width="6.85546875" style="439" bestFit="1" customWidth="1"/>
    <col min="2198" max="2198" width="2.7109375" style="439" bestFit="1" customWidth="1"/>
    <col min="2199" max="2207" width="7.7109375" style="439" bestFit="1" customWidth="1"/>
    <col min="2208" max="2208" width="2.7109375" style="439" bestFit="1" customWidth="1"/>
    <col min="2209" max="2209" width="6" style="439" bestFit="1" customWidth="1"/>
    <col min="2210" max="2211" width="2.7109375" style="439" bestFit="1" customWidth="1"/>
    <col min="2212" max="2212" width="6" style="439" bestFit="1" customWidth="1"/>
    <col min="2213" max="2213" width="2.7109375" style="439" customWidth="1"/>
    <col min="2214" max="2214" width="7.7109375" style="439" bestFit="1" customWidth="1"/>
    <col min="2215" max="2215" width="6" style="439" bestFit="1" customWidth="1"/>
    <col min="2216" max="2216" width="2.7109375" style="439" customWidth="1"/>
    <col min="2217" max="2217" width="7.7109375" style="439" bestFit="1" customWidth="1"/>
    <col min="2218" max="2218" width="6" style="439" bestFit="1" customWidth="1"/>
    <col min="2219" max="2219" width="2.7109375" style="439" customWidth="1"/>
    <col min="2220" max="2220" width="7.7109375" style="439" bestFit="1" customWidth="1"/>
    <col min="2221" max="2221" width="6" style="439" bestFit="1" customWidth="1"/>
    <col min="2222" max="2224" width="2.7109375" style="439" customWidth="1"/>
    <col min="2225" max="2237" width="2.7109375" style="439" bestFit="1" customWidth="1"/>
    <col min="2238" max="2245" width="7.7109375" style="439" bestFit="1" customWidth="1"/>
    <col min="2246" max="2247" width="2.7109375" style="439" bestFit="1" customWidth="1"/>
    <col min="2248" max="2256" width="7.7109375" style="439" bestFit="1" customWidth="1"/>
    <col min="2257" max="2261" width="2.7109375" style="439" bestFit="1" customWidth="1"/>
    <col min="2262" max="2262" width="2.7109375" style="439" customWidth="1"/>
    <col min="2263" max="2263" width="7.7109375" style="439" bestFit="1" customWidth="1"/>
    <col min="2264" max="2265" width="2.7109375" style="439" customWidth="1"/>
    <col min="2266" max="2266" width="7.7109375" style="439" bestFit="1" customWidth="1"/>
    <col min="2267" max="2268" width="2.7109375" style="439" customWidth="1"/>
    <col min="2269" max="2269" width="7.7109375" style="439" bestFit="1" customWidth="1"/>
    <col min="2270" max="2273" width="2.7109375" style="439" customWidth="1"/>
    <col min="2274" max="2274" width="2.7109375" style="439" bestFit="1" customWidth="1"/>
    <col min="2275" max="2275" width="7.7109375" style="439" bestFit="1" customWidth="1"/>
    <col min="2276" max="2277" width="2.7109375" style="439" bestFit="1" customWidth="1"/>
    <col min="2278" max="2278" width="7.7109375" style="439" bestFit="1" customWidth="1"/>
    <col min="2279" max="2280" width="2.7109375" style="439" bestFit="1" customWidth="1"/>
    <col min="2281" max="2281" width="9" style="439" bestFit="1" customWidth="1"/>
    <col min="2282" max="2283" width="2.7109375" style="439" bestFit="1" customWidth="1"/>
    <col min="2284" max="2284" width="7.7109375" style="439" bestFit="1" customWidth="1"/>
    <col min="2285" max="2310" width="2.7109375" style="439" bestFit="1" customWidth="1"/>
    <col min="2311" max="2423" width="5.42578125" style="439"/>
    <col min="2424" max="2424" width="5.42578125" style="439" bestFit="1" customWidth="1"/>
    <col min="2425" max="2425" width="6.28515625" style="439" bestFit="1" customWidth="1"/>
    <col min="2426" max="2426" width="7.85546875" style="439" bestFit="1" customWidth="1"/>
    <col min="2427" max="2428" width="12.42578125" style="439" bestFit="1" customWidth="1"/>
    <col min="2429" max="2429" width="13.28515625" style="439" bestFit="1" customWidth="1"/>
    <col min="2430" max="2430" width="9.85546875" style="439" bestFit="1" customWidth="1"/>
    <col min="2431" max="2431" width="9" style="439" bestFit="1" customWidth="1"/>
    <col min="2432" max="2432" width="1.42578125" style="439" customWidth="1"/>
    <col min="2433" max="2433" width="9" style="439" bestFit="1" customWidth="1"/>
    <col min="2434" max="2434" width="2.7109375" style="439" bestFit="1" customWidth="1"/>
    <col min="2435" max="2435" width="6.85546875" style="439" bestFit="1" customWidth="1"/>
    <col min="2436" max="2436" width="7.7109375" style="439" bestFit="1" customWidth="1"/>
    <col min="2437" max="2437" width="2.7109375" style="439" bestFit="1" customWidth="1"/>
    <col min="2438" max="2438" width="6.85546875" style="439" bestFit="1" customWidth="1"/>
    <col min="2439" max="2439" width="9" style="439" bestFit="1" customWidth="1"/>
    <col min="2440" max="2440" width="2.7109375" style="439" bestFit="1" customWidth="1"/>
    <col min="2441" max="2441" width="6.85546875" style="439" bestFit="1" customWidth="1"/>
    <col min="2442" max="2442" width="7.7109375" style="439" bestFit="1" customWidth="1"/>
    <col min="2443" max="2443" width="2.7109375" style="439" bestFit="1" customWidth="1"/>
    <col min="2444" max="2444" width="6.85546875" style="439" bestFit="1" customWidth="1"/>
    <col min="2445" max="2452" width="7.7109375" style="439" bestFit="1" customWidth="1"/>
    <col min="2453" max="2453" width="6.85546875" style="439" bestFit="1" customWidth="1"/>
    <col min="2454" max="2454" width="2.7109375" style="439" bestFit="1" customWidth="1"/>
    <col min="2455" max="2463" width="7.7109375" style="439" bestFit="1" customWidth="1"/>
    <col min="2464" max="2464" width="2.7109375" style="439" bestFit="1" customWidth="1"/>
    <col min="2465" max="2465" width="6" style="439" bestFit="1" customWidth="1"/>
    <col min="2466" max="2467" width="2.7109375" style="439" bestFit="1" customWidth="1"/>
    <col min="2468" max="2468" width="6" style="439" bestFit="1" customWidth="1"/>
    <col min="2469" max="2469" width="2.7109375" style="439" customWidth="1"/>
    <col min="2470" max="2470" width="7.7109375" style="439" bestFit="1" customWidth="1"/>
    <col min="2471" max="2471" width="6" style="439" bestFit="1" customWidth="1"/>
    <col min="2472" max="2472" width="2.7109375" style="439" customWidth="1"/>
    <col min="2473" max="2473" width="7.7109375" style="439" bestFit="1" customWidth="1"/>
    <col min="2474" max="2474" width="6" style="439" bestFit="1" customWidth="1"/>
    <col min="2475" max="2475" width="2.7109375" style="439" customWidth="1"/>
    <col min="2476" max="2476" width="7.7109375" style="439" bestFit="1" customWidth="1"/>
    <col min="2477" max="2477" width="6" style="439" bestFit="1" customWidth="1"/>
    <col min="2478" max="2480" width="2.7109375" style="439" customWidth="1"/>
    <col min="2481" max="2493" width="2.7109375" style="439" bestFit="1" customWidth="1"/>
    <col min="2494" max="2501" width="7.7109375" style="439" bestFit="1" customWidth="1"/>
    <col min="2502" max="2503" width="2.7109375" style="439" bestFit="1" customWidth="1"/>
    <col min="2504" max="2512" width="7.7109375" style="439" bestFit="1" customWidth="1"/>
    <col min="2513" max="2517" width="2.7109375" style="439" bestFit="1" customWidth="1"/>
    <col min="2518" max="2518" width="2.7109375" style="439" customWidth="1"/>
    <col min="2519" max="2519" width="7.7109375" style="439" bestFit="1" customWidth="1"/>
    <col min="2520" max="2521" width="2.7109375" style="439" customWidth="1"/>
    <col min="2522" max="2522" width="7.7109375" style="439" bestFit="1" customWidth="1"/>
    <col min="2523" max="2524" width="2.7109375" style="439" customWidth="1"/>
    <col min="2525" max="2525" width="7.7109375" style="439" bestFit="1" customWidth="1"/>
    <col min="2526" max="2529" width="2.7109375" style="439" customWidth="1"/>
    <col min="2530" max="2530" width="2.7109375" style="439" bestFit="1" customWidth="1"/>
    <col min="2531" max="2531" width="7.7109375" style="439" bestFit="1" customWidth="1"/>
    <col min="2532" max="2533" width="2.7109375" style="439" bestFit="1" customWidth="1"/>
    <col min="2534" max="2534" width="7.7109375" style="439" bestFit="1" customWidth="1"/>
    <col min="2535" max="2536" width="2.7109375" style="439" bestFit="1" customWidth="1"/>
    <col min="2537" max="2537" width="9" style="439" bestFit="1" customWidth="1"/>
    <col min="2538" max="2539" width="2.7109375" style="439" bestFit="1" customWidth="1"/>
    <col min="2540" max="2540" width="7.7109375" style="439" bestFit="1" customWidth="1"/>
    <col min="2541" max="2566" width="2.7109375" style="439" bestFit="1" customWidth="1"/>
    <col min="2567" max="2679" width="5.42578125" style="439"/>
    <col min="2680" max="2680" width="5.42578125" style="439" bestFit="1" customWidth="1"/>
    <col min="2681" max="2681" width="6.28515625" style="439" bestFit="1" customWidth="1"/>
    <col min="2682" max="2682" width="7.85546875" style="439" bestFit="1" customWidth="1"/>
    <col min="2683" max="2684" width="12.42578125" style="439" bestFit="1" customWidth="1"/>
    <col min="2685" max="2685" width="13.28515625" style="439" bestFit="1" customWidth="1"/>
    <col min="2686" max="2686" width="9.85546875" style="439" bestFit="1" customWidth="1"/>
    <col min="2687" max="2687" width="9" style="439" bestFit="1" customWidth="1"/>
    <col min="2688" max="2688" width="1.42578125" style="439" customWidth="1"/>
    <col min="2689" max="2689" width="9" style="439" bestFit="1" customWidth="1"/>
    <col min="2690" max="2690" width="2.7109375" style="439" bestFit="1" customWidth="1"/>
    <col min="2691" max="2691" width="6.85546875" style="439" bestFit="1" customWidth="1"/>
    <col min="2692" max="2692" width="7.7109375" style="439" bestFit="1" customWidth="1"/>
    <col min="2693" max="2693" width="2.7109375" style="439" bestFit="1" customWidth="1"/>
    <col min="2694" max="2694" width="6.85546875" style="439" bestFit="1" customWidth="1"/>
    <col min="2695" max="2695" width="9" style="439" bestFit="1" customWidth="1"/>
    <col min="2696" max="2696" width="2.7109375" style="439" bestFit="1" customWidth="1"/>
    <col min="2697" max="2697" width="6.85546875" style="439" bestFit="1" customWidth="1"/>
    <col min="2698" max="2698" width="7.7109375" style="439" bestFit="1" customWidth="1"/>
    <col min="2699" max="2699" width="2.7109375" style="439" bestFit="1" customWidth="1"/>
    <col min="2700" max="2700" width="6.85546875" style="439" bestFit="1" customWidth="1"/>
    <col min="2701" max="2708" width="7.7109375" style="439" bestFit="1" customWidth="1"/>
    <col min="2709" max="2709" width="6.85546875" style="439" bestFit="1" customWidth="1"/>
    <col min="2710" max="2710" width="2.7109375" style="439" bestFit="1" customWidth="1"/>
    <col min="2711" max="2719" width="7.7109375" style="439" bestFit="1" customWidth="1"/>
    <col min="2720" max="2720" width="2.7109375" style="439" bestFit="1" customWidth="1"/>
    <col min="2721" max="2721" width="6" style="439" bestFit="1" customWidth="1"/>
    <col min="2722" max="2723" width="2.7109375" style="439" bestFit="1" customWidth="1"/>
    <col min="2724" max="2724" width="6" style="439" bestFit="1" customWidth="1"/>
    <col min="2725" max="2725" width="2.7109375" style="439" customWidth="1"/>
    <col min="2726" max="2726" width="7.7109375" style="439" bestFit="1" customWidth="1"/>
    <col min="2727" max="2727" width="6" style="439" bestFit="1" customWidth="1"/>
    <col min="2728" max="2728" width="2.7109375" style="439" customWidth="1"/>
    <col min="2729" max="2729" width="7.7109375" style="439" bestFit="1" customWidth="1"/>
    <col min="2730" max="2730" width="6" style="439" bestFit="1" customWidth="1"/>
    <col min="2731" max="2731" width="2.7109375" style="439" customWidth="1"/>
    <col min="2732" max="2732" width="7.7109375" style="439" bestFit="1" customWidth="1"/>
    <col min="2733" max="2733" width="6" style="439" bestFit="1" customWidth="1"/>
    <col min="2734" max="2736" width="2.7109375" style="439" customWidth="1"/>
    <col min="2737" max="2749" width="2.7109375" style="439" bestFit="1" customWidth="1"/>
    <col min="2750" max="2757" width="7.7109375" style="439" bestFit="1" customWidth="1"/>
    <col min="2758" max="2759" width="2.7109375" style="439" bestFit="1" customWidth="1"/>
    <col min="2760" max="2768" width="7.7109375" style="439" bestFit="1" customWidth="1"/>
    <col min="2769" max="2773" width="2.7109375" style="439" bestFit="1" customWidth="1"/>
    <col min="2774" max="2774" width="2.7109375" style="439" customWidth="1"/>
    <col min="2775" max="2775" width="7.7109375" style="439" bestFit="1" customWidth="1"/>
    <col min="2776" max="2777" width="2.7109375" style="439" customWidth="1"/>
    <col min="2778" max="2778" width="7.7109375" style="439" bestFit="1" customWidth="1"/>
    <col min="2779" max="2780" width="2.7109375" style="439" customWidth="1"/>
    <col min="2781" max="2781" width="7.7109375" style="439" bestFit="1" customWidth="1"/>
    <col min="2782" max="2785" width="2.7109375" style="439" customWidth="1"/>
    <col min="2786" max="2786" width="2.7109375" style="439" bestFit="1" customWidth="1"/>
    <col min="2787" max="2787" width="7.7109375" style="439" bestFit="1" customWidth="1"/>
    <col min="2788" max="2789" width="2.7109375" style="439" bestFit="1" customWidth="1"/>
    <col min="2790" max="2790" width="7.7109375" style="439" bestFit="1" customWidth="1"/>
    <col min="2791" max="2792" width="2.7109375" style="439" bestFit="1" customWidth="1"/>
    <col min="2793" max="2793" width="9" style="439" bestFit="1" customWidth="1"/>
    <col min="2794" max="2795" width="2.7109375" style="439" bestFit="1" customWidth="1"/>
    <col min="2796" max="2796" width="7.7109375" style="439" bestFit="1" customWidth="1"/>
    <col min="2797" max="2822" width="2.7109375" style="439" bestFit="1" customWidth="1"/>
    <col min="2823" max="2935" width="5.42578125" style="439"/>
    <col min="2936" max="2936" width="5.42578125" style="439" bestFit="1" customWidth="1"/>
    <col min="2937" max="2937" width="6.28515625" style="439" bestFit="1" customWidth="1"/>
    <col min="2938" max="2938" width="7.85546875" style="439" bestFit="1" customWidth="1"/>
    <col min="2939" max="2940" width="12.42578125" style="439" bestFit="1" customWidth="1"/>
    <col min="2941" max="2941" width="13.28515625" style="439" bestFit="1" customWidth="1"/>
    <col min="2942" max="2942" width="9.85546875" style="439" bestFit="1" customWidth="1"/>
    <col min="2943" max="2943" width="9" style="439" bestFit="1" customWidth="1"/>
    <col min="2944" max="2944" width="1.42578125" style="439" customWidth="1"/>
    <col min="2945" max="2945" width="9" style="439" bestFit="1" customWidth="1"/>
    <col min="2946" max="2946" width="2.7109375" style="439" bestFit="1" customWidth="1"/>
    <col min="2947" max="2947" width="6.85546875" style="439" bestFit="1" customWidth="1"/>
    <col min="2948" max="2948" width="7.7109375" style="439" bestFit="1" customWidth="1"/>
    <col min="2949" max="2949" width="2.7109375" style="439" bestFit="1" customWidth="1"/>
    <col min="2950" max="2950" width="6.85546875" style="439" bestFit="1" customWidth="1"/>
    <col min="2951" max="2951" width="9" style="439" bestFit="1" customWidth="1"/>
    <col min="2952" max="2952" width="2.7109375" style="439" bestFit="1" customWidth="1"/>
    <col min="2953" max="2953" width="6.85546875" style="439" bestFit="1" customWidth="1"/>
    <col min="2954" max="2954" width="7.7109375" style="439" bestFit="1" customWidth="1"/>
    <col min="2955" max="2955" width="2.7109375" style="439" bestFit="1" customWidth="1"/>
    <col min="2956" max="2956" width="6.85546875" style="439" bestFit="1" customWidth="1"/>
    <col min="2957" max="2964" width="7.7109375" style="439" bestFit="1" customWidth="1"/>
    <col min="2965" max="2965" width="6.85546875" style="439" bestFit="1" customWidth="1"/>
    <col min="2966" max="2966" width="2.7109375" style="439" bestFit="1" customWidth="1"/>
    <col min="2967" max="2975" width="7.7109375" style="439" bestFit="1" customWidth="1"/>
    <col min="2976" max="2976" width="2.7109375" style="439" bestFit="1" customWidth="1"/>
    <col min="2977" max="2977" width="6" style="439" bestFit="1" customWidth="1"/>
    <col min="2978" max="2979" width="2.7109375" style="439" bestFit="1" customWidth="1"/>
    <col min="2980" max="2980" width="6" style="439" bestFit="1" customWidth="1"/>
    <col min="2981" max="2981" width="2.7109375" style="439" customWidth="1"/>
    <col min="2982" max="2982" width="7.7109375" style="439" bestFit="1" customWidth="1"/>
    <col min="2983" max="2983" width="6" style="439" bestFit="1" customWidth="1"/>
    <col min="2984" max="2984" width="2.7109375" style="439" customWidth="1"/>
    <col min="2985" max="2985" width="7.7109375" style="439" bestFit="1" customWidth="1"/>
    <col min="2986" max="2986" width="6" style="439" bestFit="1" customWidth="1"/>
    <col min="2987" max="2987" width="2.7109375" style="439" customWidth="1"/>
    <col min="2988" max="2988" width="7.7109375" style="439" bestFit="1" customWidth="1"/>
    <col min="2989" max="2989" width="6" style="439" bestFit="1" customWidth="1"/>
    <col min="2990" max="2992" width="2.7109375" style="439" customWidth="1"/>
    <col min="2993" max="3005" width="2.7109375" style="439" bestFit="1" customWidth="1"/>
    <col min="3006" max="3013" width="7.7109375" style="439" bestFit="1" customWidth="1"/>
    <col min="3014" max="3015" width="2.7109375" style="439" bestFit="1" customWidth="1"/>
    <col min="3016" max="3024" width="7.7109375" style="439" bestFit="1" customWidth="1"/>
    <col min="3025" max="3029" width="2.7109375" style="439" bestFit="1" customWidth="1"/>
    <col min="3030" max="3030" width="2.7109375" style="439" customWidth="1"/>
    <col min="3031" max="3031" width="7.7109375" style="439" bestFit="1" customWidth="1"/>
    <col min="3032" max="3033" width="2.7109375" style="439" customWidth="1"/>
    <col min="3034" max="3034" width="7.7109375" style="439" bestFit="1" customWidth="1"/>
    <col min="3035" max="3036" width="2.7109375" style="439" customWidth="1"/>
    <col min="3037" max="3037" width="7.7109375" style="439" bestFit="1" customWidth="1"/>
    <col min="3038" max="3041" width="2.7109375" style="439" customWidth="1"/>
    <col min="3042" max="3042" width="2.7109375" style="439" bestFit="1" customWidth="1"/>
    <col min="3043" max="3043" width="7.7109375" style="439" bestFit="1" customWidth="1"/>
    <col min="3044" max="3045" width="2.7109375" style="439" bestFit="1" customWidth="1"/>
    <col min="3046" max="3046" width="7.7109375" style="439" bestFit="1" customWidth="1"/>
    <col min="3047" max="3048" width="2.7109375" style="439" bestFit="1" customWidth="1"/>
    <col min="3049" max="3049" width="9" style="439" bestFit="1" customWidth="1"/>
    <col min="3050" max="3051" width="2.7109375" style="439" bestFit="1" customWidth="1"/>
    <col min="3052" max="3052" width="7.7109375" style="439" bestFit="1" customWidth="1"/>
    <col min="3053" max="3078" width="2.7109375" style="439" bestFit="1" customWidth="1"/>
    <col min="3079" max="3191" width="5.42578125" style="439"/>
    <col min="3192" max="3192" width="5.42578125" style="439" bestFit="1" customWidth="1"/>
    <col min="3193" max="3193" width="6.28515625" style="439" bestFit="1" customWidth="1"/>
    <col min="3194" max="3194" width="7.85546875" style="439" bestFit="1" customWidth="1"/>
    <col min="3195" max="3196" width="12.42578125" style="439" bestFit="1" customWidth="1"/>
    <col min="3197" max="3197" width="13.28515625" style="439" bestFit="1" customWidth="1"/>
    <col min="3198" max="3198" width="9.85546875" style="439" bestFit="1" customWidth="1"/>
    <col min="3199" max="3199" width="9" style="439" bestFit="1" customWidth="1"/>
    <col min="3200" max="3200" width="1.42578125" style="439" customWidth="1"/>
    <col min="3201" max="3201" width="9" style="439" bestFit="1" customWidth="1"/>
    <col min="3202" max="3202" width="2.7109375" style="439" bestFit="1" customWidth="1"/>
    <col min="3203" max="3203" width="6.85546875" style="439" bestFit="1" customWidth="1"/>
    <col min="3204" max="3204" width="7.7109375" style="439" bestFit="1" customWidth="1"/>
    <col min="3205" max="3205" width="2.7109375" style="439" bestFit="1" customWidth="1"/>
    <col min="3206" max="3206" width="6.85546875" style="439" bestFit="1" customWidth="1"/>
    <col min="3207" max="3207" width="9" style="439" bestFit="1" customWidth="1"/>
    <col min="3208" max="3208" width="2.7109375" style="439" bestFit="1" customWidth="1"/>
    <col min="3209" max="3209" width="6.85546875" style="439" bestFit="1" customWidth="1"/>
    <col min="3210" max="3210" width="7.7109375" style="439" bestFit="1" customWidth="1"/>
    <col min="3211" max="3211" width="2.7109375" style="439" bestFit="1" customWidth="1"/>
    <col min="3212" max="3212" width="6.85546875" style="439" bestFit="1" customWidth="1"/>
    <col min="3213" max="3220" width="7.7109375" style="439" bestFit="1" customWidth="1"/>
    <col min="3221" max="3221" width="6.85546875" style="439" bestFit="1" customWidth="1"/>
    <col min="3222" max="3222" width="2.7109375" style="439" bestFit="1" customWidth="1"/>
    <col min="3223" max="3231" width="7.7109375" style="439" bestFit="1" customWidth="1"/>
    <col min="3232" max="3232" width="2.7109375" style="439" bestFit="1" customWidth="1"/>
    <col min="3233" max="3233" width="6" style="439" bestFit="1" customWidth="1"/>
    <col min="3234" max="3235" width="2.7109375" style="439" bestFit="1" customWidth="1"/>
    <col min="3236" max="3236" width="6" style="439" bestFit="1" customWidth="1"/>
    <col min="3237" max="3237" width="2.7109375" style="439" customWidth="1"/>
    <col min="3238" max="3238" width="7.7109375" style="439" bestFit="1" customWidth="1"/>
    <col min="3239" max="3239" width="6" style="439" bestFit="1" customWidth="1"/>
    <col min="3240" max="3240" width="2.7109375" style="439" customWidth="1"/>
    <col min="3241" max="3241" width="7.7109375" style="439" bestFit="1" customWidth="1"/>
    <col min="3242" max="3242" width="6" style="439" bestFit="1" customWidth="1"/>
    <col min="3243" max="3243" width="2.7109375" style="439" customWidth="1"/>
    <col min="3244" max="3244" width="7.7109375" style="439" bestFit="1" customWidth="1"/>
    <col min="3245" max="3245" width="6" style="439" bestFit="1" customWidth="1"/>
    <col min="3246" max="3248" width="2.7109375" style="439" customWidth="1"/>
    <col min="3249" max="3261" width="2.7109375" style="439" bestFit="1" customWidth="1"/>
    <col min="3262" max="3269" width="7.7109375" style="439" bestFit="1" customWidth="1"/>
    <col min="3270" max="3271" width="2.7109375" style="439" bestFit="1" customWidth="1"/>
    <col min="3272" max="3280" width="7.7109375" style="439" bestFit="1" customWidth="1"/>
    <col min="3281" max="3285" width="2.7109375" style="439" bestFit="1" customWidth="1"/>
    <col min="3286" max="3286" width="2.7109375" style="439" customWidth="1"/>
    <col min="3287" max="3287" width="7.7109375" style="439" bestFit="1" customWidth="1"/>
    <col min="3288" max="3289" width="2.7109375" style="439" customWidth="1"/>
    <col min="3290" max="3290" width="7.7109375" style="439" bestFit="1" customWidth="1"/>
    <col min="3291" max="3292" width="2.7109375" style="439" customWidth="1"/>
    <col min="3293" max="3293" width="7.7109375" style="439" bestFit="1" customWidth="1"/>
    <col min="3294" max="3297" width="2.7109375" style="439" customWidth="1"/>
    <col min="3298" max="3298" width="2.7109375" style="439" bestFit="1" customWidth="1"/>
    <col min="3299" max="3299" width="7.7109375" style="439" bestFit="1" customWidth="1"/>
    <col min="3300" max="3301" width="2.7109375" style="439" bestFit="1" customWidth="1"/>
    <col min="3302" max="3302" width="7.7109375" style="439" bestFit="1" customWidth="1"/>
    <col min="3303" max="3304" width="2.7109375" style="439" bestFit="1" customWidth="1"/>
    <col min="3305" max="3305" width="9" style="439" bestFit="1" customWidth="1"/>
    <col min="3306" max="3307" width="2.7109375" style="439" bestFit="1" customWidth="1"/>
    <col min="3308" max="3308" width="7.7109375" style="439" bestFit="1" customWidth="1"/>
    <col min="3309" max="3334" width="2.7109375" style="439" bestFit="1" customWidth="1"/>
    <col min="3335" max="3447" width="5.42578125" style="439"/>
    <col min="3448" max="3448" width="5.42578125" style="439" bestFit="1" customWidth="1"/>
    <col min="3449" max="3449" width="6.28515625" style="439" bestFit="1" customWidth="1"/>
    <col min="3450" max="3450" width="7.85546875" style="439" bestFit="1" customWidth="1"/>
    <col min="3451" max="3452" width="12.42578125" style="439" bestFit="1" customWidth="1"/>
    <col min="3453" max="3453" width="13.28515625" style="439" bestFit="1" customWidth="1"/>
    <col min="3454" max="3454" width="9.85546875" style="439" bestFit="1" customWidth="1"/>
    <col min="3455" max="3455" width="9" style="439" bestFit="1" customWidth="1"/>
    <col min="3456" max="3456" width="1.42578125" style="439" customWidth="1"/>
    <col min="3457" max="3457" width="9" style="439" bestFit="1" customWidth="1"/>
    <col min="3458" max="3458" width="2.7109375" style="439" bestFit="1" customWidth="1"/>
    <col min="3459" max="3459" width="6.85546875" style="439" bestFit="1" customWidth="1"/>
    <col min="3460" max="3460" width="7.7109375" style="439" bestFit="1" customWidth="1"/>
    <col min="3461" max="3461" width="2.7109375" style="439" bestFit="1" customWidth="1"/>
    <col min="3462" max="3462" width="6.85546875" style="439" bestFit="1" customWidth="1"/>
    <col min="3463" max="3463" width="9" style="439" bestFit="1" customWidth="1"/>
    <col min="3464" max="3464" width="2.7109375" style="439" bestFit="1" customWidth="1"/>
    <col min="3465" max="3465" width="6.85546875" style="439" bestFit="1" customWidth="1"/>
    <col min="3466" max="3466" width="7.7109375" style="439" bestFit="1" customWidth="1"/>
    <col min="3467" max="3467" width="2.7109375" style="439" bestFit="1" customWidth="1"/>
    <col min="3468" max="3468" width="6.85546875" style="439" bestFit="1" customWidth="1"/>
    <col min="3469" max="3476" width="7.7109375" style="439" bestFit="1" customWidth="1"/>
    <col min="3477" max="3477" width="6.85546875" style="439" bestFit="1" customWidth="1"/>
    <col min="3478" max="3478" width="2.7109375" style="439" bestFit="1" customWidth="1"/>
    <col min="3479" max="3487" width="7.7109375" style="439" bestFit="1" customWidth="1"/>
    <col min="3488" max="3488" width="2.7109375" style="439" bestFit="1" customWidth="1"/>
    <col min="3489" max="3489" width="6" style="439" bestFit="1" customWidth="1"/>
    <col min="3490" max="3491" width="2.7109375" style="439" bestFit="1" customWidth="1"/>
    <col min="3492" max="3492" width="6" style="439" bestFit="1" customWidth="1"/>
    <col min="3493" max="3493" width="2.7109375" style="439" customWidth="1"/>
    <col min="3494" max="3494" width="7.7109375" style="439" bestFit="1" customWidth="1"/>
    <col min="3495" max="3495" width="6" style="439" bestFit="1" customWidth="1"/>
    <col min="3496" max="3496" width="2.7109375" style="439" customWidth="1"/>
    <col min="3497" max="3497" width="7.7109375" style="439" bestFit="1" customWidth="1"/>
    <col min="3498" max="3498" width="6" style="439" bestFit="1" customWidth="1"/>
    <col min="3499" max="3499" width="2.7109375" style="439" customWidth="1"/>
    <col min="3500" max="3500" width="7.7109375" style="439" bestFit="1" customWidth="1"/>
    <col min="3501" max="3501" width="6" style="439" bestFit="1" customWidth="1"/>
    <col min="3502" max="3504" width="2.7109375" style="439" customWidth="1"/>
    <col min="3505" max="3517" width="2.7109375" style="439" bestFit="1" customWidth="1"/>
    <col min="3518" max="3525" width="7.7109375" style="439" bestFit="1" customWidth="1"/>
    <col min="3526" max="3527" width="2.7109375" style="439" bestFit="1" customWidth="1"/>
    <col min="3528" max="3536" width="7.7109375" style="439" bestFit="1" customWidth="1"/>
    <col min="3537" max="3541" width="2.7109375" style="439" bestFit="1" customWidth="1"/>
    <col min="3542" max="3542" width="2.7109375" style="439" customWidth="1"/>
    <col min="3543" max="3543" width="7.7109375" style="439" bestFit="1" customWidth="1"/>
    <col min="3544" max="3545" width="2.7109375" style="439" customWidth="1"/>
    <col min="3546" max="3546" width="7.7109375" style="439" bestFit="1" customWidth="1"/>
    <col min="3547" max="3548" width="2.7109375" style="439" customWidth="1"/>
    <col min="3549" max="3549" width="7.7109375" style="439" bestFit="1" customWidth="1"/>
    <col min="3550" max="3553" width="2.7109375" style="439" customWidth="1"/>
    <col min="3554" max="3554" width="2.7109375" style="439" bestFit="1" customWidth="1"/>
    <col min="3555" max="3555" width="7.7109375" style="439" bestFit="1" customWidth="1"/>
    <col min="3556" max="3557" width="2.7109375" style="439" bestFit="1" customWidth="1"/>
    <col min="3558" max="3558" width="7.7109375" style="439" bestFit="1" customWidth="1"/>
    <col min="3559" max="3560" width="2.7109375" style="439" bestFit="1" customWidth="1"/>
    <col min="3561" max="3561" width="9" style="439" bestFit="1" customWidth="1"/>
    <col min="3562" max="3563" width="2.7109375" style="439" bestFit="1" customWidth="1"/>
    <col min="3564" max="3564" width="7.7109375" style="439" bestFit="1" customWidth="1"/>
    <col min="3565" max="3590" width="2.7109375" style="439" bestFit="1" customWidth="1"/>
    <col min="3591" max="3703" width="5.42578125" style="439"/>
    <col min="3704" max="3704" width="5.42578125" style="439" bestFit="1" customWidth="1"/>
    <col min="3705" max="3705" width="6.28515625" style="439" bestFit="1" customWidth="1"/>
    <col min="3706" max="3706" width="7.85546875" style="439" bestFit="1" customWidth="1"/>
    <col min="3707" max="3708" width="12.42578125" style="439" bestFit="1" customWidth="1"/>
    <col min="3709" max="3709" width="13.28515625" style="439" bestFit="1" customWidth="1"/>
    <col min="3710" max="3710" width="9.85546875" style="439" bestFit="1" customWidth="1"/>
    <col min="3711" max="3711" width="9" style="439" bestFit="1" customWidth="1"/>
    <col min="3712" max="3712" width="1.42578125" style="439" customWidth="1"/>
    <col min="3713" max="3713" width="9" style="439" bestFit="1" customWidth="1"/>
    <col min="3714" max="3714" width="2.7109375" style="439" bestFit="1" customWidth="1"/>
    <col min="3715" max="3715" width="6.85546875" style="439" bestFit="1" customWidth="1"/>
    <col min="3716" max="3716" width="7.7109375" style="439" bestFit="1" customWidth="1"/>
    <col min="3717" max="3717" width="2.7109375" style="439" bestFit="1" customWidth="1"/>
    <col min="3718" max="3718" width="6.85546875" style="439" bestFit="1" customWidth="1"/>
    <col min="3719" max="3719" width="9" style="439" bestFit="1" customWidth="1"/>
    <col min="3720" max="3720" width="2.7109375" style="439" bestFit="1" customWidth="1"/>
    <col min="3721" max="3721" width="6.85546875" style="439" bestFit="1" customWidth="1"/>
    <col min="3722" max="3722" width="7.7109375" style="439" bestFit="1" customWidth="1"/>
    <col min="3723" max="3723" width="2.7109375" style="439" bestFit="1" customWidth="1"/>
    <col min="3724" max="3724" width="6.85546875" style="439" bestFit="1" customWidth="1"/>
    <col min="3725" max="3732" width="7.7109375" style="439" bestFit="1" customWidth="1"/>
    <col min="3733" max="3733" width="6.85546875" style="439" bestFit="1" customWidth="1"/>
    <col min="3734" max="3734" width="2.7109375" style="439" bestFit="1" customWidth="1"/>
    <col min="3735" max="3743" width="7.7109375" style="439" bestFit="1" customWidth="1"/>
    <col min="3744" max="3744" width="2.7109375" style="439" bestFit="1" customWidth="1"/>
    <col min="3745" max="3745" width="6" style="439" bestFit="1" customWidth="1"/>
    <col min="3746" max="3747" width="2.7109375" style="439" bestFit="1" customWidth="1"/>
    <col min="3748" max="3748" width="6" style="439" bestFit="1" customWidth="1"/>
    <col min="3749" max="3749" width="2.7109375" style="439" customWidth="1"/>
    <col min="3750" max="3750" width="7.7109375" style="439" bestFit="1" customWidth="1"/>
    <col min="3751" max="3751" width="6" style="439" bestFit="1" customWidth="1"/>
    <col min="3752" max="3752" width="2.7109375" style="439" customWidth="1"/>
    <col min="3753" max="3753" width="7.7109375" style="439" bestFit="1" customWidth="1"/>
    <col min="3754" max="3754" width="6" style="439" bestFit="1" customWidth="1"/>
    <col min="3755" max="3755" width="2.7109375" style="439" customWidth="1"/>
    <col min="3756" max="3756" width="7.7109375" style="439" bestFit="1" customWidth="1"/>
    <col min="3757" max="3757" width="6" style="439" bestFit="1" customWidth="1"/>
    <col min="3758" max="3760" width="2.7109375" style="439" customWidth="1"/>
    <col min="3761" max="3773" width="2.7109375" style="439" bestFit="1" customWidth="1"/>
    <col min="3774" max="3781" width="7.7109375" style="439" bestFit="1" customWidth="1"/>
    <col min="3782" max="3783" width="2.7109375" style="439" bestFit="1" customWidth="1"/>
    <col min="3784" max="3792" width="7.7109375" style="439" bestFit="1" customWidth="1"/>
    <col min="3793" max="3797" width="2.7109375" style="439" bestFit="1" customWidth="1"/>
    <col min="3798" max="3798" width="2.7109375" style="439" customWidth="1"/>
    <col min="3799" max="3799" width="7.7109375" style="439" bestFit="1" customWidth="1"/>
    <col min="3800" max="3801" width="2.7109375" style="439" customWidth="1"/>
    <col min="3802" max="3802" width="7.7109375" style="439" bestFit="1" customWidth="1"/>
    <col min="3803" max="3804" width="2.7109375" style="439" customWidth="1"/>
    <col min="3805" max="3805" width="7.7109375" style="439" bestFit="1" customWidth="1"/>
    <col min="3806" max="3809" width="2.7109375" style="439" customWidth="1"/>
    <col min="3810" max="3810" width="2.7109375" style="439" bestFit="1" customWidth="1"/>
    <col min="3811" max="3811" width="7.7109375" style="439" bestFit="1" customWidth="1"/>
    <col min="3812" max="3813" width="2.7109375" style="439" bestFit="1" customWidth="1"/>
    <col min="3814" max="3814" width="7.7109375" style="439" bestFit="1" customWidth="1"/>
    <col min="3815" max="3816" width="2.7109375" style="439" bestFit="1" customWidth="1"/>
    <col min="3817" max="3817" width="9" style="439" bestFit="1" customWidth="1"/>
    <col min="3818" max="3819" width="2.7109375" style="439" bestFit="1" customWidth="1"/>
    <col min="3820" max="3820" width="7.7109375" style="439" bestFit="1" customWidth="1"/>
    <col min="3821" max="3846" width="2.7109375" style="439" bestFit="1" customWidth="1"/>
    <col min="3847" max="3959" width="5.42578125" style="439"/>
    <col min="3960" max="3960" width="5.42578125" style="439" bestFit="1" customWidth="1"/>
    <col min="3961" max="3961" width="6.28515625" style="439" bestFit="1" customWidth="1"/>
    <col min="3962" max="3962" width="7.85546875" style="439" bestFit="1" customWidth="1"/>
    <col min="3963" max="3964" width="12.42578125" style="439" bestFit="1" customWidth="1"/>
    <col min="3965" max="3965" width="13.28515625" style="439" bestFit="1" customWidth="1"/>
    <col min="3966" max="3966" width="9.85546875" style="439" bestFit="1" customWidth="1"/>
    <col min="3967" max="3967" width="9" style="439" bestFit="1" customWidth="1"/>
    <col min="3968" max="3968" width="1.42578125" style="439" customWidth="1"/>
    <col min="3969" max="3969" width="9" style="439" bestFit="1" customWidth="1"/>
    <col min="3970" max="3970" width="2.7109375" style="439" bestFit="1" customWidth="1"/>
    <col min="3971" max="3971" width="6.85546875" style="439" bestFit="1" customWidth="1"/>
    <col min="3972" max="3972" width="7.7109375" style="439" bestFit="1" customWidth="1"/>
    <col min="3973" max="3973" width="2.7109375" style="439" bestFit="1" customWidth="1"/>
    <col min="3974" max="3974" width="6.85546875" style="439" bestFit="1" customWidth="1"/>
    <col min="3975" max="3975" width="9" style="439" bestFit="1" customWidth="1"/>
    <col min="3976" max="3976" width="2.7109375" style="439" bestFit="1" customWidth="1"/>
    <col min="3977" max="3977" width="6.85546875" style="439" bestFit="1" customWidth="1"/>
    <col min="3978" max="3978" width="7.7109375" style="439" bestFit="1" customWidth="1"/>
    <col min="3979" max="3979" width="2.7109375" style="439" bestFit="1" customWidth="1"/>
    <col min="3980" max="3980" width="6.85546875" style="439" bestFit="1" customWidth="1"/>
    <col min="3981" max="3988" width="7.7109375" style="439" bestFit="1" customWidth="1"/>
    <col min="3989" max="3989" width="6.85546875" style="439" bestFit="1" customWidth="1"/>
    <col min="3990" max="3990" width="2.7109375" style="439" bestFit="1" customWidth="1"/>
    <col min="3991" max="3999" width="7.7109375" style="439" bestFit="1" customWidth="1"/>
    <col min="4000" max="4000" width="2.7109375" style="439" bestFit="1" customWidth="1"/>
    <col min="4001" max="4001" width="6" style="439" bestFit="1" customWidth="1"/>
    <col min="4002" max="4003" width="2.7109375" style="439" bestFit="1" customWidth="1"/>
    <col min="4004" max="4004" width="6" style="439" bestFit="1" customWidth="1"/>
    <col min="4005" max="4005" width="2.7109375" style="439" customWidth="1"/>
    <col min="4006" max="4006" width="7.7109375" style="439" bestFit="1" customWidth="1"/>
    <col min="4007" max="4007" width="6" style="439" bestFit="1" customWidth="1"/>
    <col min="4008" max="4008" width="2.7109375" style="439" customWidth="1"/>
    <col min="4009" max="4009" width="7.7109375" style="439" bestFit="1" customWidth="1"/>
    <col min="4010" max="4010" width="6" style="439" bestFit="1" customWidth="1"/>
    <col min="4011" max="4011" width="2.7109375" style="439" customWidth="1"/>
    <col min="4012" max="4012" width="7.7109375" style="439" bestFit="1" customWidth="1"/>
    <col min="4013" max="4013" width="6" style="439" bestFit="1" customWidth="1"/>
    <col min="4014" max="4016" width="2.7109375" style="439" customWidth="1"/>
    <col min="4017" max="4029" width="2.7109375" style="439" bestFit="1" customWidth="1"/>
    <col min="4030" max="4037" width="7.7109375" style="439" bestFit="1" customWidth="1"/>
    <col min="4038" max="4039" width="2.7109375" style="439" bestFit="1" customWidth="1"/>
    <col min="4040" max="4048" width="7.7109375" style="439" bestFit="1" customWidth="1"/>
    <col min="4049" max="4053" width="2.7109375" style="439" bestFit="1" customWidth="1"/>
    <col min="4054" max="4054" width="2.7109375" style="439" customWidth="1"/>
    <col min="4055" max="4055" width="7.7109375" style="439" bestFit="1" customWidth="1"/>
    <col min="4056" max="4057" width="2.7109375" style="439" customWidth="1"/>
    <col min="4058" max="4058" width="7.7109375" style="439" bestFit="1" customWidth="1"/>
    <col min="4059" max="4060" width="2.7109375" style="439" customWidth="1"/>
    <col min="4061" max="4061" width="7.7109375" style="439" bestFit="1" customWidth="1"/>
    <col min="4062" max="4065" width="2.7109375" style="439" customWidth="1"/>
    <col min="4066" max="4066" width="2.7109375" style="439" bestFit="1" customWidth="1"/>
    <col min="4067" max="4067" width="7.7109375" style="439" bestFit="1" customWidth="1"/>
    <col min="4068" max="4069" width="2.7109375" style="439" bestFit="1" customWidth="1"/>
    <col min="4070" max="4070" width="7.7109375" style="439" bestFit="1" customWidth="1"/>
    <col min="4071" max="4072" width="2.7109375" style="439" bestFit="1" customWidth="1"/>
    <col min="4073" max="4073" width="9" style="439" bestFit="1" customWidth="1"/>
    <col min="4074" max="4075" width="2.7109375" style="439" bestFit="1" customWidth="1"/>
    <col min="4076" max="4076" width="7.7109375" style="439" bestFit="1" customWidth="1"/>
    <col min="4077" max="4102" width="2.7109375" style="439" bestFit="1" customWidth="1"/>
    <col min="4103" max="4215" width="5.42578125" style="439"/>
    <col min="4216" max="4216" width="5.42578125" style="439" bestFit="1" customWidth="1"/>
    <col min="4217" max="4217" width="6.28515625" style="439" bestFit="1" customWidth="1"/>
    <col min="4218" max="4218" width="7.85546875" style="439" bestFit="1" customWidth="1"/>
    <col min="4219" max="4220" width="12.42578125" style="439" bestFit="1" customWidth="1"/>
    <col min="4221" max="4221" width="13.28515625" style="439" bestFit="1" customWidth="1"/>
    <col min="4222" max="4222" width="9.85546875" style="439" bestFit="1" customWidth="1"/>
    <col min="4223" max="4223" width="9" style="439" bestFit="1" customWidth="1"/>
    <col min="4224" max="4224" width="1.42578125" style="439" customWidth="1"/>
    <col min="4225" max="4225" width="9" style="439" bestFit="1" customWidth="1"/>
    <col min="4226" max="4226" width="2.7109375" style="439" bestFit="1" customWidth="1"/>
    <col min="4227" max="4227" width="6.85546875" style="439" bestFit="1" customWidth="1"/>
    <col min="4228" max="4228" width="7.7109375" style="439" bestFit="1" customWidth="1"/>
    <col min="4229" max="4229" width="2.7109375" style="439" bestFit="1" customWidth="1"/>
    <col min="4230" max="4230" width="6.85546875" style="439" bestFit="1" customWidth="1"/>
    <col min="4231" max="4231" width="9" style="439" bestFit="1" customWidth="1"/>
    <col min="4232" max="4232" width="2.7109375" style="439" bestFit="1" customWidth="1"/>
    <col min="4233" max="4233" width="6.85546875" style="439" bestFit="1" customWidth="1"/>
    <col min="4234" max="4234" width="7.7109375" style="439" bestFit="1" customWidth="1"/>
    <col min="4235" max="4235" width="2.7109375" style="439" bestFit="1" customWidth="1"/>
    <col min="4236" max="4236" width="6.85546875" style="439" bestFit="1" customWidth="1"/>
    <col min="4237" max="4244" width="7.7109375" style="439" bestFit="1" customWidth="1"/>
    <col min="4245" max="4245" width="6.85546875" style="439" bestFit="1" customWidth="1"/>
    <col min="4246" max="4246" width="2.7109375" style="439" bestFit="1" customWidth="1"/>
    <col min="4247" max="4255" width="7.7109375" style="439" bestFit="1" customWidth="1"/>
    <col min="4256" max="4256" width="2.7109375" style="439" bestFit="1" customWidth="1"/>
    <col min="4257" max="4257" width="6" style="439" bestFit="1" customWidth="1"/>
    <col min="4258" max="4259" width="2.7109375" style="439" bestFit="1" customWidth="1"/>
    <col min="4260" max="4260" width="6" style="439" bestFit="1" customWidth="1"/>
    <col min="4261" max="4261" width="2.7109375" style="439" customWidth="1"/>
    <col min="4262" max="4262" width="7.7109375" style="439" bestFit="1" customWidth="1"/>
    <col min="4263" max="4263" width="6" style="439" bestFit="1" customWidth="1"/>
    <col min="4264" max="4264" width="2.7109375" style="439" customWidth="1"/>
    <col min="4265" max="4265" width="7.7109375" style="439" bestFit="1" customWidth="1"/>
    <col min="4266" max="4266" width="6" style="439" bestFit="1" customWidth="1"/>
    <col min="4267" max="4267" width="2.7109375" style="439" customWidth="1"/>
    <col min="4268" max="4268" width="7.7109375" style="439" bestFit="1" customWidth="1"/>
    <col min="4269" max="4269" width="6" style="439" bestFit="1" customWidth="1"/>
    <col min="4270" max="4272" width="2.7109375" style="439" customWidth="1"/>
    <col min="4273" max="4285" width="2.7109375" style="439" bestFit="1" customWidth="1"/>
    <col min="4286" max="4293" width="7.7109375" style="439" bestFit="1" customWidth="1"/>
    <col min="4294" max="4295" width="2.7109375" style="439" bestFit="1" customWidth="1"/>
    <col min="4296" max="4304" width="7.7109375" style="439" bestFit="1" customWidth="1"/>
    <col min="4305" max="4309" width="2.7109375" style="439" bestFit="1" customWidth="1"/>
    <col min="4310" max="4310" width="2.7109375" style="439" customWidth="1"/>
    <col min="4311" max="4311" width="7.7109375" style="439" bestFit="1" customWidth="1"/>
    <col min="4312" max="4313" width="2.7109375" style="439" customWidth="1"/>
    <col min="4314" max="4314" width="7.7109375" style="439" bestFit="1" customWidth="1"/>
    <col min="4315" max="4316" width="2.7109375" style="439" customWidth="1"/>
    <col min="4317" max="4317" width="7.7109375" style="439" bestFit="1" customWidth="1"/>
    <col min="4318" max="4321" width="2.7109375" style="439" customWidth="1"/>
    <col min="4322" max="4322" width="2.7109375" style="439" bestFit="1" customWidth="1"/>
    <col min="4323" max="4323" width="7.7109375" style="439" bestFit="1" customWidth="1"/>
    <col min="4324" max="4325" width="2.7109375" style="439" bestFit="1" customWidth="1"/>
    <col min="4326" max="4326" width="7.7109375" style="439" bestFit="1" customWidth="1"/>
    <col min="4327" max="4328" width="2.7109375" style="439" bestFit="1" customWidth="1"/>
    <col min="4329" max="4329" width="9" style="439" bestFit="1" customWidth="1"/>
    <col min="4330" max="4331" width="2.7109375" style="439" bestFit="1" customWidth="1"/>
    <col min="4332" max="4332" width="7.7109375" style="439" bestFit="1" customWidth="1"/>
    <col min="4333" max="4358" width="2.7109375" style="439" bestFit="1" customWidth="1"/>
    <col min="4359" max="4471" width="5.42578125" style="439"/>
    <col min="4472" max="4472" width="5.42578125" style="439" bestFit="1" customWidth="1"/>
    <col min="4473" max="4473" width="6.28515625" style="439" bestFit="1" customWidth="1"/>
    <col min="4474" max="4474" width="7.85546875" style="439" bestFit="1" customWidth="1"/>
    <col min="4475" max="4476" width="12.42578125" style="439" bestFit="1" customWidth="1"/>
    <col min="4477" max="4477" width="13.28515625" style="439" bestFit="1" customWidth="1"/>
    <col min="4478" max="4478" width="9.85546875" style="439" bestFit="1" customWidth="1"/>
    <col min="4479" max="4479" width="9" style="439" bestFit="1" customWidth="1"/>
    <col min="4480" max="4480" width="1.42578125" style="439" customWidth="1"/>
    <col min="4481" max="4481" width="9" style="439" bestFit="1" customWidth="1"/>
    <col min="4482" max="4482" width="2.7109375" style="439" bestFit="1" customWidth="1"/>
    <col min="4483" max="4483" width="6.85546875" style="439" bestFit="1" customWidth="1"/>
    <col min="4484" max="4484" width="7.7109375" style="439" bestFit="1" customWidth="1"/>
    <col min="4485" max="4485" width="2.7109375" style="439" bestFit="1" customWidth="1"/>
    <col min="4486" max="4486" width="6.85546875" style="439" bestFit="1" customWidth="1"/>
    <col min="4487" max="4487" width="9" style="439" bestFit="1" customWidth="1"/>
    <col min="4488" max="4488" width="2.7109375" style="439" bestFit="1" customWidth="1"/>
    <col min="4489" max="4489" width="6.85546875" style="439" bestFit="1" customWidth="1"/>
    <col min="4490" max="4490" width="7.7109375" style="439" bestFit="1" customWidth="1"/>
    <col min="4491" max="4491" width="2.7109375" style="439" bestFit="1" customWidth="1"/>
    <col min="4492" max="4492" width="6.85546875" style="439" bestFit="1" customWidth="1"/>
    <col min="4493" max="4500" width="7.7109375" style="439" bestFit="1" customWidth="1"/>
    <col min="4501" max="4501" width="6.85546875" style="439" bestFit="1" customWidth="1"/>
    <col min="4502" max="4502" width="2.7109375" style="439" bestFit="1" customWidth="1"/>
    <col min="4503" max="4511" width="7.7109375" style="439" bestFit="1" customWidth="1"/>
    <col min="4512" max="4512" width="2.7109375" style="439" bestFit="1" customWidth="1"/>
    <col min="4513" max="4513" width="6" style="439" bestFit="1" customWidth="1"/>
    <col min="4514" max="4515" width="2.7109375" style="439" bestFit="1" customWidth="1"/>
    <col min="4516" max="4516" width="6" style="439" bestFit="1" customWidth="1"/>
    <col min="4517" max="4517" width="2.7109375" style="439" customWidth="1"/>
    <col min="4518" max="4518" width="7.7109375" style="439" bestFit="1" customWidth="1"/>
    <col min="4519" max="4519" width="6" style="439" bestFit="1" customWidth="1"/>
    <col min="4520" max="4520" width="2.7109375" style="439" customWidth="1"/>
    <col min="4521" max="4521" width="7.7109375" style="439" bestFit="1" customWidth="1"/>
    <col min="4522" max="4522" width="6" style="439" bestFit="1" customWidth="1"/>
    <col min="4523" max="4523" width="2.7109375" style="439" customWidth="1"/>
    <col min="4524" max="4524" width="7.7109375" style="439" bestFit="1" customWidth="1"/>
    <col min="4525" max="4525" width="6" style="439" bestFit="1" customWidth="1"/>
    <col min="4526" max="4528" width="2.7109375" style="439" customWidth="1"/>
    <col min="4529" max="4541" width="2.7109375" style="439" bestFit="1" customWidth="1"/>
    <col min="4542" max="4549" width="7.7109375" style="439" bestFit="1" customWidth="1"/>
    <col min="4550" max="4551" width="2.7109375" style="439" bestFit="1" customWidth="1"/>
    <col min="4552" max="4560" width="7.7109375" style="439" bestFit="1" customWidth="1"/>
    <col min="4561" max="4565" width="2.7109375" style="439" bestFit="1" customWidth="1"/>
    <col min="4566" max="4566" width="2.7109375" style="439" customWidth="1"/>
    <col min="4567" max="4567" width="7.7109375" style="439" bestFit="1" customWidth="1"/>
    <col min="4568" max="4569" width="2.7109375" style="439" customWidth="1"/>
    <col min="4570" max="4570" width="7.7109375" style="439" bestFit="1" customWidth="1"/>
    <col min="4571" max="4572" width="2.7109375" style="439" customWidth="1"/>
    <col min="4573" max="4573" width="7.7109375" style="439" bestFit="1" customWidth="1"/>
    <col min="4574" max="4577" width="2.7109375" style="439" customWidth="1"/>
    <col min="4578" max="4578" width="2.7109375" style="439" bestFit="1" customWidth="1"/>
    <col min="4579" max="4579" width="7.7109375" style="439" bestFit="1" customWidth="1"/>
    <col min="4580" max="4581" width="2.7109375" style="439" bestFit="1" customWidth="1"/>
    <col min="4582" max="4582" width="7.7109375" style="439" bestFit="1" customWidth="1"/>
    <col min="4583" max="4584" width="2.7109375" style="439" bestFit="1" customWidth="1"/>
    <col min="4585" max="4585" width="9" style="439" bestFit="1" customWidth="1"/>
    <col min="4586" max="4587" width="2.7109375" style="439" bestFit="1" customWidth="1"/>
    <col min="4588" max="4588" width="7.7109375" style="439" bestFit="1" customWidth="1"/>
    <col min="4589" max="4614" width="2.7109375" style="439" bestFit="1" customWidth="1"/>
    <col min="4615" max="4727" width="5.42578125" style="439"/>
    <col min="4728" max="4728" width="5.42578125" style="439" bestFit="1" customWidth="1"/>
    <col min="4729" max="4729" width="6.28515625" style="439" bestFit="1" customWidth="1"/>
    <col min="4730" max="4730" width="7.85546875" style="439" bestFit="1" customWidth="1"/>
    <col min="4731" max="4732" width="12.42578125" style="439" bestFit="1" customWidth="1"/>
    <col min="4733" max="4733" width="13.28515625" style="439" bestFit="1" customWidth="1"/>
    <col min="4734" max="4734" width="9.85546875" style="439" bestFit="1" customWidth="1"/>
    <col min="4735" max="4735" width="9" style="439" bestFit="1" customWidth="1"/>
    <col min="4736" max="4736" width="1.42578125" style="439" customWidth="1"/>
    <col min="4737" max="4737" width="9" style="439" bestFit="1" customWidth="1"/>
    <col min="4738" max="4738" width="2.7109375" style="439" bestFit="1" customWidth="1"/>
    <col min="4739" max="4739" width="6.85546875" style="439" bestFit="1" customWidth="1"/>
    <col min="4740" max="4740" width="7.7109375" style="439" bestFit="1" customWidth="1"/>
    <col min="4741" max="4741" width="2.7109375" style="439" bestFit="1" customWidth="1"/>
    <col min="4742" max="4742" width="6.85546875" style="439" bestFit="1" customWidth="1"/>
    <col min="4743" max="4743" width="9" style="439" bestFit="1" customWidth="1"/>
    <col min="4744" max="4744" width="2.7109375" style="439" bestFit="1" customWidth="1"/>
    <col min="4745" max="4745" width="6.85546875" style="439" bestFit="1" customWidth="1"/>
    <col min="4746" max="4746" width="7.7109375" style="439" bestFit="1" customWidth="1"/>
    <col min="4747" max="4747" width="2.7109375" style="439" bestFit="1" customWidth="1"/>
    <col min="4748" max="4748" width="6.85546875" style="439" bestFit="1" customWidth="1"/>
    <col min="4749" max="4756" width="7.7109375" style="439" bestFit="1" customWidth="1"/>
    <col min="4757" max="4757" width="6.85546875" style="439" bestFit="1" customWidth="1"/>
    <col min="4758" max="4758" width="2.7109375" style="439" bestFit="1" customWidth="1"/>
    <col min="4759" max="4767" width="7.7109375" style="439" bestFit="1" customWidth="1"/>
    <col min="4768" max="4768" width="2.7109375" style="439" bestFit="1" customWidth="1"/>
    <col min="4769" max="4769" width="6" style="439" bestFit="1" customWidth="1"/>
    <col min="4770" max="4771" width="2.7109375" style="439" bestFit="1" customWidth="1"/>
    <col min="4772" max="4772" width="6" style="439" bestFit="1" customWidth="1"/>
    <col min="4773" max="4773" width="2.7109375" style="439" customWidth="1"/>
    <col min="4774" max="4774" width="7.7109375" style="439" bestFit="1" customWidth="1"/>
    <col min="4775" max="4775" width="6" style="439" bestFit="1" customWidth="1"/>
    <col min="4776" max="4776" width="2.7109375" style="439" customWidth="1"/>
    <col min="4777" max="4777" width="7.7109375" style="439" bestFit="1" customWidth="1"/>
    <col min="4778" max="4778" width="6" style="439" bestFit="1" customWidth="1"/>
    <col min="4779" max="4779" width="2.7109375" style="439" customWidth="1"/>
    <col min="4780" max="4780" width="7.7109375" style="439" bestFit="1" customWidth="1"/>
    <col min="4781" max="4781" width="6" style="439" bestFit="1" customWidth="1"/>
    <col min="4782" max="4784" width="2.7109375" style="439" customWidth="1"/>
    <col min="4785" max="4797" width="2.7109375" style="439" bestFit="1" customWidth="1"/>
    <col min="4798" max="4805" width="7.7109375" style="439" bestFit="1" customWidth="1"/>
    <col min="4806" max="4807" width="2.7109375" style="439" bestFit="1" customWidth="1"/>
    <col min="4808" max="4816" width="7.7109375" style="439" bestFit="1" customWidth="1"/>
    <col min="4817" max="4821" width="2.7109375" style="439" bestFit="1" customWidth="1"/>
    <col min="4822" max="4822" width="2.7109375" style="439" customWidth="1"/>
    <col min="4823" max="4823" width="7.7109375" style="439" bestFit="1" customWidth="1"/>
    <col min="4824" max="4825" width="2.7109375" style="439" customWidth="1"/>
    <col min="4826" max="4826" width="7.7109375" style="439" bestFit="1" customWidth="1"/>
    <col min="4827" max="4828" width="2.7109375" style="439" customWidth="1"/>
    <col min="4829" max="4829" width="7.7109375" style="439" bestFit="1" customWidth="1"/>
    <col min="4830" max="4833" width="2.7109375" style="439" customWidth="1"/>
    <col min="4834" max="4834" width="2.7109375" style="439" bestFit="1" customWidth="1"/>
    <col min="4835" max="4835" width="7.7109375" style="439" bestFit="1" customWidth="1"/>
    <col min="4836" max="4837" width="2.7109375" style="439" bestFit="1" customWidth="1"/>
    <col min="4838" max="4838" width="7.7109375" style="439" bestFit="1" customWidth="1"/>
    <col min="4839" max="4840" width="2.7109375" style="439" bestFit="1" customWidth="1"/>
    <col min="4841" max="4841" width="9" style="439" bestFit="1" customWidth="1"/>
    <col min="4842" max="4843" width="2.7109375" style="439" bestFit="1" customWidth="1"/>
    <col min="4844" max="4844" width="7.7109375" style="439" bestFit="1" customWidth="1"/>
    <col min="4845" max="4870" width="2.7109375" style="439" bestFit="1" customWidth="1"/>
    <col min="4871" max="4983" width="5.42578125" style="439"/>
    <col min="4984" max="4984" width="5.42578125" style="439" bestFit="1" customWidth="1"/>
    <col min="4985" max="4985" width="6.28515625" style="439" bestFit="1" customWidth="1"/>
    <col min="4986" max="4986" width="7.85546875" style="439" bestFit="1" customWidth="1"/>
    <col min="4987" max="4988" width="12.42578125" style="439" bestFit="1" customWidth="1"/>
    <col min="4989" max="4989" width="13.28515625" style="439" bestFit="1" customWidth="1"/>
    <col min="4990" max="4990" width="9.85546875" style="439" bestFit="1" customWidth="1"/>
    <col min="4991" max="4991" width="9" style="439" bestFit="1" customWidth="1"/>
    <col min="4992" max="4992" width="1.42578125" style="439" customWidth="1"/>
    <col min="4993" max="4993" width="9" style="439" bestFit="1" customWidth="1"/>
    <col min="4994" max="4994" width="2.7109375" style="439" bestFit="1" customWidth="1"/>
    <col min="4995" max="4995" width="6.85546875" style="439" bestFit="1" customWidth="1"/>
    <col min="4996" max="4996" width="7.7109375" style="439" bestFit="1" customWidth="1"/>
    <col min="4997" max="4997" width="2.7109375" style="439" bestFit="1" customWidth="1"/>
    <col min="4998" max="4998" width="6.85546875" style="439" bestFit="1" customWidth="1"/>
    <col min="4999" max="4999" width="9" style="439" bestFit="1" customWidth="1"/>
    <col min="5000" max="5000" width="2.7109375" style="439" bestFit="1" customWidth="1"/>
    <col min="5001" max="5001" width="6.85546875" style="439" bestFit="1" customWidth="1"/>
    <col min="5002" max="5002" width="7.7109375" style="439" bestFit="1" customWidth="1"/>
    <col min="5003" max="5003" width="2.7109375" style="439" bestFit="1" customWidth="1"/>
    <col min="5004" max="5004" width="6.85546875" style="439" bestFit="1" customWidth="1"/>
    <col min="5005" max="5012" width="7.7109375" style="439" bestFit="1" customWidth="1"/>
    <col min="5013" max="5013" width="6.85546875" style="439" bestFit="1" customWidth="1"/>
    <col min="5014" max="5014" width="2.7109375" style="439" bestFit="1" customWidth="1"/>
    <col min="5015" max="5023" width="7.7109375" style="439" bestFit="1" customWidth="1"/>
    <col min="5024" max="5024" width="2.7109375" style="439" bestFit="1" customWidth="1"/>
    <col min="5025" max="5025" width="6" style="439" bestFit="1" customWidth="1"/>
    <col min="5026" max="5027" width="2.7109375" style="439" bestFit="1" customWidth="1"/>
    <col min="5028" max="5028" width="6" style="439" bestFit="1" customWidth="1"/>
    <col min="5029" max="5029" width="2.7109375" style="439" customWidth="1"/>
    <col min="5030" max="5030" width="7.7109375" style="439" bestFit="1" customWidth="1"/>
    <col min="5031" max="5031" width="6" style="439" bestFit="1" customWidth="1"/>
    <col min="5032" max="5032" width="2.7109375" style="439" customWidth="1"/>
    <col min="5033" max="5033" width="7.7109375" style="439" bestFit="1" customWidth="1"/>
    <col min="5034" max="5034" width="6" style="439" bestFit="1" customWidth="1"/>
    <col min="5035" max="5035" width="2.7109375" style="439" customWidth="1"/>
    <col min="5036" max="5036" width="7.7109375" style="439" bestFit="1" customWidth="1"/>
    <col min="5037" max="5037" width="6" style="439" bestFit="1" customWidth="1"/>
    <col min="5038" max="5040" width="2.7109375" style="439" customWidth="1"/>
    <col min="5041" max="5053" width="2.7109375" style="439" bestFit="1" customWidth="1"/>
    <col min="5054" max="5061" width="7.7109375" style="439" bestFit="1" customWidth="1"/>
    <col min="5062" max="5063" width="2.7109375" style="439" bestFit="1" customWidth="1"/>
    <col min="5064" max="5072" width="7.7109375" style="439" bestFit="1" customWidth="1"/>
    <col min="5073" max="5077" width="2.7109375" style="439" bestFit="1" customWidth="1"/>
    <col min="5078" max="5078" width="2.7109375" style="439" customWidth="1"/>
    <col min="5079" max="5079" width="7.7109375" style="439" bestFit="1" customWidth="1"/>
    <col min="5080" max="5081" width="2.7109375" style="439" customWidth="1"/>
    <col min="5082" max="5082" width="7.7109375" style="439" bestFit="1" customWidth="1"/>
    <col min="5083" max="5084" width="2.7109375" style="439" customWidth="1"/>
    <col min="5085" max="5085" width="7.7109375" style="439" bestFit="1" customWidth="1"/>
    <col min="5086" max="5089" width="2.7109375" style="439" customWidth="1"/>
    <col min="5090" max="5090" width="2.7109375" style="439" bestFit="1" customWidth="1"/>
    <col min="5091" max="5091" width="7.7109375" style="439" bestFit="1" customWidth="1"/>
    <col min="5092" max="5093" width="2.7109375" style="439" bestFit="1" customWidth="1"/>
    <col min="5094" max="5094" width="7.7109375" style="439" bestFit="1" customWidth="1"/>
    <col min="5095" max="5096" width="2.7109375" style="439" bestFit="1" customWidth="1"/>
    <col min="5097" max="5097" width="9" style="439" bestFit="1" customWidth="1"/>
    <col min="5098" max="5099" width="2.7109375" style="439" bestFit="1" customWidth="1"/>
    <col min="5100" max="5100" width="7.7109375" style="439" bestFit="1" customWidth="1"/>
    <col min="5101" max="5126" width="2.7109375" style="439" bestFit="1" customWidth="1"/>
    <col min="5127" max="5239" width="5.42578125" style="439"/>
    <col min="5240" max="5240" width="5.42578125" style="439" bestFit="1" customWidth="1"/>
    <col min="5241" max="5241" width="6.28515625" style="439" bestFit="1" customWidth="1"/>
    <col min="5242" max="5242" width="7.85546875" style="439" bestFit="1" customWidth="1"/>
    <col min="5243" max="5244" width="12.42578125" style="439" bestFit="1" customWidth="1"/>
    <col min="5245" max="5245" width="13.28515625" style="439" bestFit="1" customWidth="1"/>
    <col min="5246" max="5246" width="9.85546875" style="439" bestFit="1" customWidth="1"/>
    <col min="5247" max="5247" width="9" style="439" bestFit="1" customWidth="1"/>
    <col min="5248" max="5248" width="1.42578125" style="439" customWidth="1"/>
    <col min="5249" max="5249" width="9" style="439" bestFit="1" customWidth="1"/>
    <col min="5250" max="5250" width="2.7109375" style="439" bestFit="1" customWidth="1"/>
    <col min="5251" max="5251" width="6.85546875" style="439" bestFit="1" customWidth="1"/>
    <col min="5252" max="5252" width="7.7109375" style="439" bestFit="1" customWidth="1"/>
    <col min="5253" max="5253" width="2.7109375" style="439" bestFit="1" customWidth="1"/>
    <col min="5254" max="5254" width="6.85546875" style="439" bestFit="1" customWidth="1"/>
    <col min="5255" max="5255" width="9" style="439" bestFit="1" customWidth="1"/>
    <col min="5256" max="5256" width="2.7109375" style="439" bestFit="1" customWidth="1"/>
    <col min="5257" max="5257" width="6.85546875" style="439" bestFit="1" customWidth="1"/>
    <col min="5258" max="5258" width="7.7109375" style="439" bestFit="1" customWidth="1"/>
    <col min="5259" max="5259" width="2.7109375" style="439" bestFit="1" customWidth="1"/>
    <col min="5260" max="5260" width="6.85546875" style="439" bestFit="1" customWidth="1"/>
    <col min="5261" max="5268" width="7.7109375" style="439" bestFit="1" customWidth="1"/>
    <col min="5269" max="5269" width="6.85546875" style="439" bestFit="1" customWidth="1"/>
    <col min="5270" max="5270" width="2.7109375" style="439" bestFit="1" customWidth="1"/>
    <col min="5271" max="5279" width="7.7109375" style="439" bestFit="1" customWidth="1"/>
    <col min="5280" max="5280" width="2.7109375" style="439" bestFit="1" customWidth="1"/>
    <col min="5281" max="5281" width="6" style="439" bestFit="1" customWidth="1"/>
    <col min="5282" max="5283" width="2.7109375" style="439" bestFit="1" customWidth="1"/>
    <col min="5284" max="5284" width="6" style="439" bestFit="1" customWidth="1"/>
    <col min="5285" max="5285" width="2.7109375" style="439" customWidth="1"/>
    <col min="5286" max="5286" width="7.7109375" style="439" bestFit="1" customWidth="1"/>
    <col min="5287" max="5287" width="6" style="439" bestFit="1" customWidth="1"/>
    <col min="5288" max="5288" width="2.7109375" style="439" customWidth="1"/>
    <col min="5289" max="5289" width="7.7109375" style="439" bestFit="1" customWidth="1"/>
    <col min="5290" max="5290" width="6" style="439" bestFit="1" customWidth="1"/>
    <col min="5291" max="5291" width="2.7109375" style="439" customWidth="1"/>
    <col min="5292" max="5292" width="7.7109375" style="439" bestFit="1" customWidth="1"/>
    <col min="5293" max="5293" width="6" style="439" bestFit="1" customWidth="1"/>
    <col min="5294" max="5296" width="2.7109375" style="439" customWidth="1"/>
    <col min="5297" max="5309" width="2.7109375" style="439" bestFit="1" customWidth="1"/>
    <col min="5310" max="5317" width="7.7109375" style="439" bestFit="1" customWidth="1"/>
    <col min="5318" max="5319" width="2.7109375" style="439" bestFit="1" customWidth="1"/>
    <col min="5320" max="5328" width="7.7109375" style="439" bestFit="1" customWidth="1"/>
    <col min="5329" max="5333" width="2.7109375" style="439" bestFit="1" customWidth="1"/>
    <col min="5334" max="5334" width="2.7109375" style="439" customWidth="1"/>
    <col min="5335" max="5335" width="7.7109375" style="439" bestFit="1" customWidth="1"/>
    <col min="5336" max="5337" width="2.7109375" style="439" customWidth="1"/>
    <col min="5338" max="5338" width="7.7109375" style="439" bestFit="1" customWidth="1"/>
    <col min="5339" max="5340" width="2.7109375" style="439" customWidth="1"/>
    <col min="5341" max="5341" width="7.7109375" style="439" bestFit="1" customWidth="1"/>
    <col min="5342" max="5345" width="2.7109375" style="439" customWidth="1"/>
    <col min="5346" max="5346" width="2.7109375" style="439" bestFit="1" customWidth="1"/>
    <col min="5347" max="5347" width="7.7109375" style="439" bestFit="1" customWidth="1"/>
    <col min="5348" max="5349" width="2.7109375" style="439" bestFit="1" customWidth="1"/>
    <col min="5350" max="5350" width="7.7109375" style="439" bestFit="1" customWidth="1"/>
    <col min="5351" max="5352" width="2.7109375" style="439" bestFit="1" customWidth="1"/>
    <col min="5353" max="5353" width="9" style="439" bestFit="1" customWidth="1"/>
    <col min="5354" max="5355" width="2.7109375" style="439" bestFit="1" customWidth="1"/>
    <col min="5356" max="5356" width="7.7109375" style="439" bestFit="1" customWidth="1"/>
    <col min="5357" max="5382" width="2.7109375" style="439" bestFit="1" customWidth="1"/>
    <col min="5383" max="5495" width="5.42578125" style="439"/>
    <col min="5496" max="5496" width="5.42578125" style="439" bestFit="1" customWidth="1"/>
    <col min="5497" max="5497" width="6.28515625" style="439" bestFit="1" customWidth="1"/>
    <col min="5498" max="5498" width="7.85546875" style="439" bestFit="1" customWidth="1"/>
    <col min="5499" max="5500" width="12.42578125" style="439" bestFit="1" customWidth="1"/>
    <col min="5501" max="5501" width="13.28515625" style="439" bestFit="1" customWidth="1"/>
    <col min="5502" max="5502" width="9.85546875" style="439" bestFit="1" customWidth="1"/>
    <col min="5503" max="5503" width="9" style="439" bestFit="1" customWidth="1"/>
    <col min="5504" max="5504" width="1.42578125" style="439" customWidth="1"/>
    <col min="5505" max="5505" width="9" style="439" bestFit="1" customWidth="1"/>
    <col min="5506" max="5506" width="2.7109375" style="439" bestFit="1" customWidth="1"/>
    <col min="5507" max="5507" width="6.85546875" style="439" bestFit="1" customWidth="1"/>
    <col min="5508" max="5508" width="7.7109375" style="439" bestFit="1" customWidth="1"/>
    <col min="5509" max="5509" width="2.7109375" style="439" bestFit="1" customWidth="1"/>
    <col min="5510" max="5510" width="6.85546875" style="439" bestFit="1" customWidth="1"/>
    <col min="5511" max="5511" width="9" style="439" bestFit="1" customWidth="1"/>
    <col min="5512" max="5512" width="2.7109375" style="439" bestFit="1" customWidth="1"/>
    <col min="5513" max="5513" width="6.85546875" style="439" bestFit="1" customWidth="1"/>
    <col min="5514" max="5514" width="7.7109375" style="439" bestFit="1" customWidth="1"/>
    <col min="5515" max="5515" width="2.7109375" style="439" bestFit="1" customWidth="1"/>
    <col min="5516" max="5516" width="6.85546875" style="439" bestFit="1" customWidth="1"/>
    <col min="5517" max="5524" width="7.7109375" style="439" bestFit="1" customWidth="1"/>
    <col min="5525" max="5525" width="6.85546875" style="439" bestFit="1" customWidth="1"/>
    <col min="5526" max="5526" width="2.7109375" style="439" bestFit="1" customWidth="1"/>
    <col min="5527" max="5535" width="7.7109375" style="439" bestFit="1" customWidth="1"/>
    <col min="5536" max="5536" width="2.7109375" style="439" bestFit="1" customWidth="1"/>
    <col min="5537" max="5537" width="6" style="439" bestFit="1" customWidth="1"/>
    <col min="5538" max="5539" width="2.7109375" style="439" bestFit="1" customWidth="1"/>
    <col min="5540" max="5540" width="6" style="439" bestFit="1" customWidth="1"/>
    <col min="5541" max="5541" width="2.7109375" style="439" customWidth="1"/>
    <col min="5542" max="5542" width="7.7109375" style="439" bestFit="1" customWidth="1"/>
    <col min="5543" max="5543" width="6" style="439" bestFit="1" customWidth="1"/>
    <col min="5544" max="5544" width="2.7109375" style="439" customWidth="1"/>
    <col min="5545" max="5545" width="7.7109375" style="439" bestFit="1" customWidth="1"/>
    <col min="5546" max="5546" width="6" style="439" bestFit="1" customWidth="1"/>
    <col min="5547" max="5547" width="2.7109375" style="439" customWidth="1"/>
    <col min="5548" max="5548" width="7.7109375" style="439" bestFit="1" customWidth="1"/>
    <col min="5549" max="5549" width="6" style="439" bestFit="1" customWidth="1"/>
    <col min="5550" max="5552" width="2.7109375" style="439" customWidth="1"/>
    <col min="5553" max="5565" width="2.7109375" style="439" bestFit="1" customWidth="1"/>
    <col min="5566" max="5573" width="7.7109375" style="439" bestFit="1" customWidth="1"/>
    <col min="5574" max="5575" width="2.7109375" style="439" bestFit="1" customWidth="1"/>
    <col min="5576" max="5584" width="7.7109375" style="439" bestFit="1" customWidth="1"/>
    <col min="5585" max="5589" width="2.7109375" style="439" bestFit="1" customWidth="1"/>
    <col min="5590" max="5590" width="2.7109375" style="439" customWidth="1"/>
    <col min="5591" max="5591" width="7.7109375" style="439" bestFit="1" customWidth="1"/>
    <col min="5592" max="5593" width="2.7109375" style="439" customWidth="1"/>
    <col min="5594" max="5594" width="7.7109375" style="439" bestFit="1" customWidth="1"/>
    <col min="5595" max="5596" width="2.7109375" style="439" customWidth="1"/>
    <col min="5597" max="5597" width="7.7109375" style="439" bestFit="1" customWidth="1"/>
    <col min="5598" max="5601" width="2.7109375" style="439" customWidth="1"/>
    <col min="5602" max="5602" width="2.7109375" style="439" bestFit="1" customWidth="1"/>
    <col min="5603" max="5603" width="7.7109375" style="439" bestFit="1" customWidth="1"/>
    <col min="5604" max="5605" width="2.7109375" style="439" bestFit="1" customWidth="1"/>
    <col min="5606" max="5606" width="7.7109375" style="439" bestFit="1" customWidth="1"/>
    <col min="5607" max="5608" width="2.7109375" style="439" bestFit="1" customWidth="1"/>
    <col min="5609" max="5609" width="9" style="439" bestFit="1" customWidth="1"/>
    <col min="5610" max="5611" width="2.7109375" style="439" bestFit="1" customWidth="1"/>
    <col min="5612" max="5612" width="7.7109375" style="439" bestFit="1" customWidth="1"/>
    <col min="5613" max="5638" width="2.7109375" style="439" bestFit="1" customWidth="1"/>
    <col min="5639" max="5751" width="5.42578125" style="439"/>
    <col min="5752" max="5752" width="5.42578125" style="439" bestFit="1" customWidth="1"/>
    <col min="5753" max="5753" width="6.28515625" style="439" bestFit="1" customWidth="1"/>
    <col min="5754" max="5754" width="7.85546875" style="439" bestFit="1" customWidth="1"/>
    <col min="5755" max="5756" width="12.42578125" style="439" bestFit="1" customWidth="1"/>
    <col min="5757" max="5757" width="13.28515625" style="439" bestFit="1" customWidth="1"/>
    <col min="5758" max="5758" width="9.85546875" style="439" bestFit="1" customWidth="1"/>
    <col min="5759" max="5759" width="9" style="439" bestFit="1" customWidth="1"/>
    <col min="5760" max="5760" width="1.42578125" style="439" customWidth="1"/>
    <col min="5761" max="5761" width="9" style="439" bestFit="1" customWidth="1"/>
    <col min="5762" max="5762" width="2.7109375" style="439" bestFit="1" customWidth="1"/>
    <col min="5763" max="5763" width="6.85546875" style="439" bestFit="1" customWidth="1"/>
    <col min="5764" max="5764" width="7.7109375" style="439" bestFit="1" customWidth="1"/>
    <col min="5765" max="5765" width="2.7109375" style="439" bestFit="1" customWidth="1"/>
    <col min="5766" max="5766" width="6.85546875" style="439" bestFit="1" customWidth="1"/>
    <col min="5767" max="5767" width="9" style="439" bestFit="1" customWidth="1"/>
    <col min="5768" max="5768" width="2.7109375" style="439" bestFit="1" customWidth="1"/>
    <col min="5769" max="5769" width="6.85546875" style="439" bestFit="1" customWidth="1"/>
    <col min="5770" max="5770" width="7.7109375" style="439" bestFit="1" customWidth="1"/>
    <col min="5771" max="5771" width="2.7109375" style="439" bestFit="1" customWidth="1"/>
    <col min="5772" max="5772" width="6.85546875" style="439" bestFit="1" customWidth="1"/>
    <col min="5773" max="5780" width="7.7109375" style="439" bestFit="1" customWidth="1"/>
    <col min="5781" max="5781" width="6.85546875" style="439" bestFit="1" customWidth="1"/>
    <col min="5782" max="5782" width="2.7109375" style="439" bestFit="1" customWidth="1"/>
    <col min="5783" max="5791" width="7.7109375" style="439" bestFit="1" customWidth="1"/>
    <col min="5792" max="5792" width="2.7109375" style="439" bestFit="1" customWidth="1"/>
    <col min="5793" max="5793" width="6" style="439" bestFit="1" customWidth="1"/>
    <col min="5794" max="5795" width="2.7109375" style="439" bestFit="1" customWidth="1"/>
    <col min="5796" max="5796" width="6" style="439" bestFit="1" customWidth="1"/>
    <col min="5797" max="5797" width="2.7109375" style="439" customWidth="1"/>
    <col min="5798" max="5798" width="7.7109375" style="439" bestFit="1" customWidth="1"/>
    <col min="5799" max="5799" width="6" style="439" bestFit="1" customWidth="1"/>
    <col min="5800" max="5800" width="2.7109375" style="439" customWidth="1"/>
    <col min="5801" max="5801" width="7.7109375" style="439" bestFit="1" customWidth="1"/>
    <col min="5802" max="5802" width="6" style="439" bestFit="1" customWidth="1"/>
    <col min="5803" max="5803" width="2.7109375" style="439" customWidth="1"/>
    <col min="5804" max="5804" width="7.7109375" style="439" bestFit="1" customWidth="1"/>
    <col min="5805" max="5805" width="6" style="439" bestFit="1" customWidth="1"/>
    <col min="5806" max="5808" width="2.7109375" style="439" customWidth="1"/>
    <col min="5809" max="5821" width="2.7109375" style="439" bestFit="1" customWidth="1"/>
    <col min="5822" max="5829" width="7.7109375" style="439" bestFit="1" customWidth="1"/>
    <col min="5830" max="5831" width="2.7109375" style="439" bestFit="1" customWidth="1"/>
    <col min="5832" max="5840" width="7.7109375" style="439" bestFit="1" customWidth="1"/>
    <col min="5841" max="5845" width="2.7109375" style="439" bestFit="1" customWidth="1"/>
    <col min="5846" max="5846" width="2.7109375" style="439" customWidth="1"/>
    <col min="5847" max="5847" width="7.7109375" style="439" bestFit="1" customWidth="1"/>
    <col min="5848" max="5849" width="2.7109375" style="439" customWidth="1"/>
    <col min="5850" max="5850" width="7.7109375" style="439" bestFit="1" customWidth="1"/>
    <col min="5851" max="5852" width="2.7109375" style="439" customWidth="1"/>
    <col min="5853" max="5853" width="7.7109375" style="439" bestFit="1" customWidth="1"/>
    <col min="5854" max="5857" width="2.7109375" style="439" customWidth="1"/>
    <col min="5858" max="5858" width="2.7109375" style="439" bestFit="1" customWidth="1"/>
    <col min="5859" max="5859" width="7.7109375" style="439" bestFit="1" customWidth="1"/>
    <col min="5860" max="5861" width="2.7109375" style="439" bestFit="1" customWidth="1"/>
    <col min="5862" max="5862" width="7.7109375" style="439" bestFit="1" customWidth="1"/>
    <col min="5863" max="5864" width="2.7109375" style="439" bestFit="1" customWidth="1"/>
    <col min="5865" max="5865" width="9" style="439" bestFit="1" customWidth="1"/>
    <col min="5866" max="5867" width="2.7109375" style="439" bestFit="1" customWidth="1"/>
    <col min="5868" max="5868" width="7.7109375" style="439" bestFit="1" customWidth="1"/>
    <col min="5869" max="5894" width="2.7109375" style="439" bestFit="1" customWidth="1"/>
    <col min="5895" max="6007" width="5.42578125" style="439"/>
    <col min="6008" max="6008" width="5.42578125" style="439" bestFit="1" customWidth="1"/>
    <col min="6009" max="6009" width="6.28515625" style="439" bestFit="1" customWidth="1"/>
    <col min="6010" max="6010" width="7.85546875" style="439" bestFit="1" customWidth="1"/>
    <col min="6011" max="6012" width="12.42578125" style="439" bestFit="1" customWidth="1"/>
    <col min="6013" max="6013" width="13.28515625" style="439" bestFit="1" customWidth="1"/>
    <col min="6014" max="6014" width="9.85546875" style="439" bestFit="1" customWidth="1"/>
    <col min="6015" max="6015" width="9" style="439" bestFit="1" customWidth="1"/>
    <col min="6016" max="6016" width="1.42578125" style="439" customWidth="1"/>
    <col min="6017" max="6017" width="9" style="439" bestFit="1" customWidth="1"/>
    <col min="6018" max="6018" width="2.7109375" style="439" bestFit="1" customWidth="1"/>
    <col min="6019" max="6019" width="6.85546875" style="439" bestFit="1" customWidth="1"/>
    <col min="6020" max="6020" width="7.7109375" style="439" bestFit="1" customWidth="1"/>
    <col min="6021" max="6021" width="2.7109375" style="439" bestFit="1" customWidth="1"/>
    <col min="6022" max="6022" width="6.85546875" style="439" bestFit="1" customWidth="1"/>
    <col min="6023" max="6023" width="9" style="439" bestFit="1" customWidth="1"/>
    <col min="6024" max="6024" width="2.7109375" style="439" bestFit="1" customWidth="1"/>
    <col min="6025" max="6025" width="6.85546875" style="439" bestFit="1" customWidth="1"/>
    <col min="6026" max="6026" width="7.7109375" style="439" bestFit="1" customWidth="1"/>
    <col min="6027" max="6027" width="2.7109375" style="439" bestFit="1" customWidth="1"/>
    <col min="6028" max="6028" width="6.85546875" style="439" bestFit="1" customWidth="1"/>
    <col min="6029" max="6036" width="7.7109375" style="439" bestFit="1" customWidth="1"/>
    <col min="6037" max="6037" width="6.85546875" style="439" bestFit="1" customWidth="1"/>
    <col min="6038" max="6038" width="2.7109375" style="439" bestFit="1" customWidth="1"/>
    <col min="6039" max="6047" width="7.7109375" style="439" bestFit="1" customWidth="1"/>
    <col min="6048" max="6048" width="2.7109375" style="439" bestFit="1" customWidth="1"/>
    <col min="6049" max="6049" width="6" style="439" bestFit="1" customWidth="1"/>
    <col min="6050" max="6051" width="2.7109375" style="439" bestFit="1" customWidth="1"/>
    <col min="6052" max="6052" width="6" style="439" bestFit="1" customWidth="1"/>
    <col min="6053" max="6053" width="2.7109375" style="439" customWidth="1"/>
    <col min="6054" max="6054" width="7.7109375" style="439" bestFit="1" customWidth="1"/>
    <col min="6055" max="6055" width="6" style="439" bestFit="1" customWidth="1"/>
    <col min="6056" max="6056" width="2.7109375" style="439" customWidth="1"/>
    <col min="6057" max="6057" width="7.7109375" style="439" bestFit="1" customWidth="1"/>
    <col min="6058" max="6058" width="6" style="439" bestFit="1" customWidth="1"/>
    <col min="6059" max="6059" width="2.7109375" style="439" customWidth="1"/>
    <col min="6060" max="6060" width="7.7109375" style="439" bestFit="1" customWidth="1"/>
    <col min="6061" max="6061" width="6" style="439" bestFit="1" customWidth="1"/>
    <col min="6062" max="6064" width="2.7109375" style="439" customWidth="1"/>
    <col min="6065" max="6077" width="2.7109375" style="439" bestFit="1" customWidth="1"/>
    <col min="6078" max="6085" width="7.7109375" style="439" bestFit="1" customWidth="1"/>
    <col min="6086" max="6087" width="2.7109375" style="439" bestFit="1" customWidth="1"/>
    <col min="6088" max="6096" width="7.7109375" style="439" bestFit="1" customWidth="1"/>
    <col min="6097" max="6101" width="2.7109375" style="439" bestFit="1" customWidth="1"/>
    <col min="6102" max="6102" width="2.7109375" style="439" customWidth="1"/>
    <col min="6103" max="6103" width="7.7109375" style="439" bestFit="1" customWidth="1"/>
    <col min="6104" max="6105" width="2.7109375" style="439" customWidth="1"/>
    <col min="6106" max="6106" width="7.7109375" style="439" bestFit="1" customWidth="1"/>
    <col min="6107" max="6108" width="2.7109375" style="439" customWidth="1"/>
    <col min="6109" max="6109" width="7.7109375" style="439" bestFit="1" customWidth="1"/>
    <col min="6110" max="6113" width="2.7109375" style="439" customWidth="1"/>
    <col min="6114" max="6114" width="2.7109375" style="439" bestFit="1" customWidth="1"/>
    <col min="6115" max="6115" width="7.7109375" style="439" bestFit="1" customWidth="1"/>
    <col min="6116" max="6117" width="2.7109375" style="439" bestFit="1" customWidth="1"/>
    <col min="6118" max="6118" width="7.7109375" style="439" bestFit="1" customWidth="1"/>
    <col min="6119" max="6120" width="2.7109375" style="439" bestFit="1" customWidth="1"/>
    <col min="6121" max="6121" width="9" style="439" bestFit="1" customWidth="1"/>
    <col min="6122" max="6123" width="2.7109375" style="439" bestFit="1" customWidth="1"/>
    <col min="6124" max="6124" width="7.7109375" style="439" bestFit="1" customWidth="1"/>
    <col min="6125" max="6150" width="2.7109375" style="439" bestFit="1" customWidth="1"/>
    <col min="6151" max="6263" width="5.42578125" style="439"/>
    <col min="6264" max="6264" width="5.42578125" style="439" bestFit="1" customWidth="1"/>
    <col min="6265" max="6265" width="6.28515625" style="439" bestFit="1" customWidth="1"/>
    <col min="6266" max="6266" width="7.85546875" style="439" bestFit="1" customWidth="1"/>
    <col min="6267" max="6268" width="12.42578125" style="439" bestFit="1" customWidth="1"/>
    <col min="6269" max="6269" width="13.28515625" style="439" bestFit="1" customWidth="1"/>
    <col min="6270" max="6270" width="9.85546875" style="439" bestFit="1" customWidth="1"/>
    <col min="6271" max="6271" width="9" style="439" bestFit="1" customWidth="1"/>
    <col min="6272" max="6272" width="1.42578125" style="439" customWidth="1"/>
    <col min="6273" max="6273" width="9" style="439" bestFit="1" customWidth="1"/>
    <col min="6274" max="6274" width="2.7109375" style="439" bestFit="1" customWidth="1"/>
    <col min="6275" max="6275" width="6.85546875" style="439" bestFit="1" customWidth="1"/>
    <col min="6276" max="6276" width="7.7109375" style="439" bestFit="1" customWidth="1"/>
    <col min="6277" max="6277" width="2.7109375" style="439" bestFit="1" customWidth="1"/>
    <col min="6278" max="6278" width="6.85546875" style="439" bestFit="1" customWidth="1"/>
    <col min="6279" max="6279" width="9" style="439" bestFit="1" customWidth="1"/>
    <col min="6280" max="6280" width="2.7109375" style="439" bestFit="1" customWidth="1"/>
    <col min="6281" max="6281" width="6.85546875" style="439" bestFit="1" customWidth="1"/>
    <col min="6282" max="6282" width="7.7109375" style="439" bestFit="1" customWidth="1"/>
    <col min="6283" max="6283" width="2.7109375" style="439" bestFit="1" customWidth="1"/>
    <col min="6284" max="6284" width="6.85546875" style="439" bestFit="1" customWidth="1"/>
    <col min="6285" max="6292" width="7.7109375" style="439" bestFit="1" customWidth="1"/>
    <col min="6293" max="6293" width="6.85546875" style="439" bestFit="1" customWidth="1"/>
    <col min="6294" max="6294" width="2.7109375" style="439" bestFit="1" customWidth="1"/>
    <col min="6295" max="6303" width="7.7109375" style="439" bestFit="1" customWidth="1"/>
    <col min="6304" max="6304" width="2.7109375" style="439" bestFit="1" customWidth="1"/>
    <col min="6305" max="6305" width="6" style="439" bestFit="1" customWidth="1"/>
    <col min="6306" max="6307" width="2.7109375" style="439" bestFit="1" customWidth="1"/>
    <col min="6308" max="6308" width="6" style="439" bestFit="1" customWidth="1"/>
    <col min="6309" max="6309" width="2.7109375" style="439" customWidth="1"/>
    <col min="6310" max="6310" width="7.7109375" style="439" bestFit="1" customWidth="1"/>
    <col min="6311" max="6311" width="6" style="439" bestFit="1" customWidth="1"/>
    <col min="6312" max="6312" width="2.7109375" style="439" customWidth="1"/>
    <col min="6313" max="6313" width="7.7109375" style="439" bestFit="1" customWidth="1"/>
    <col min="6314" max="6314" width="6" style="439" bestFit="1" customWidth="1"/>
    <col min="6315" max="6315" width="2.7109375" style="439" customWidth="1"/>
    <col min="6316" max="6316" width="7.7109375" style="439" bestFit="1" customWidth="1"/>
    <col min="6317" max="6317" width="6" style="439" bestFit="1" customWidth="1"/>
    <col min="6318" max="6320" width="2.7109375" style="439" customWidth="1"/>
    <col min="6321" max="6333" width="2.7109375" style="439" bestFit="1" customWidth="1"/>
    <col min="6334" max="6341" width="7.7109375" style="439" bestFit="1" customWidth="1"/>
    <col min="6342" max="6343" width="2.7109375" style="439" bestFit="1" customWidth="1"/>
    <col min="6344" max="6352" width="7.7109375" style="439" bestFit="1" customWidth="1"/>
    <col min="6353" max="6357" width="2.7109375" style="439" bestFit="1" customWidth="1"/>
    <col min="6358" max="6358" width="2.7109375" style="439" customWidth="1"/>
    <col min="6359" max="6359" width="7.7109375" style="439" bestFit="1" customWidth="1"/>
    <col min="6360" max="6361" width="2.7109375" style="439" customWidth="1"/>
    <col min="6362" max="6362" width="7.7109375" style="439" bestFit="1" customWidth="1"/>
    <col min="6363" max="6364" width="2.7109375" style="439" customWidth="1"/>
    <col min="6365" max="6365" width="7.7109375" style="439" bestFit="1" customWidth="1"/>
    <col min="6366" max="6369" width="2.7109375" style="439" customWidth="1"/>
    <col min="6370" max="6370" width="2.7109375" style="439" bestFit="1" customWidth="1"/>
    <col min="6371" max="6371" width="7.7109375" style="439" bestFit="1" customWidth="1"/>
    <col min="6372" max="6373" width="2.7109375" style="439" bestFit="1" customWidth="1"/>
    <col min="6374" max="6374" width="7.7109375" style="439" bestFit="1" customWidth="1"/>
    <col min="6375" max="6376" width="2.7109375" style="439" bestFit="1" customWidth="1"/>
    <col min="6377" max="6377" width="9" style="439" bestFit="1" customWidth="1"/>
    <col min="6378" max="6379" width="2.7109375" style="439" bestFit="1" customWidth="1"/>
    <col min="6380" max="6380" width="7.7109375" style="439" bestFit="1" customWidth="1"/>
    <col min="6381" max="6406" width="2.7109375" style="439" bestFit="1" customWidth="1"/>
    <col min="6407" max="6519" width="5.42578125" style="439"/>
    <col min="6520" max="6520" width="5.42578125" style="439" bestFit="1" customWidth="1"/>
    <col min="6521" max="6521" width="6.28515625" style="439" bestFit="1" customWidth="1"/>
    <col min="6522" max="6522" width="7.85546875" style="439" bestFit="1" customWidth="1"/>
    <col min="6523" max="6524" width="12.42578125" style="439" bestFit="1" customWidth="1"/>
    <col min="6525" max="6525" width="13.28515625" style="439" bestFit="1" customWidth="1"/>
    <col min="6526" max="6526" width="9.85546875" style="439" bestFit="1" customWidth="1"/>
    <col min="6527" max="6527" width="9" style="439" bestFit="1" customWidth="1"/>
    <col min="6528" max="6528" width="1.42578125" style="439" customWidth="1"/>
    <col min="6529" max="6529" width="9" style="439" bestFit="1" customWidth="1"/>
    <col min="6530" max="6530" width="2.7109375" style="439" bestFit="1" customWidth="1"/>
    <col min="6531" max="6531" width="6.85546875" style="439" bestFit="1" customWidth="1"/>
    <col min="6532" max="6532" width="7.7109375" style="439" bestFit="1" customWidth="1"/>
    <col min="6533" max="6533" width="2.7109375" style="439" bestFit="1" customWidth="1"/>
    <col min="6534" max="6534" width="6.85546875" style="439" bestFit="1" customWidth="1"/>
    <col min="6535" max="6535" width="9" style="439" bestFit="1" customWidth="1"/>
    <col min="6536" max="6536" width="2.7109375" style="439" bestFit="1" customWidth="1"/>
    <col min="6537" max="6537" width="6.85546875" style="439" bestFit="1" customWidth="1"/>
    <col min="6538" max="6538" width="7.7109375" style="439" bestFit="1" customWidth="1"/>
    <col min="6539" max="6539" width="2.7109375" style="439" bestFit="1" customWidth="1"/>
    <col min="6540" max="6540" width="6.85546875" style="439" bestFit="1" customWidth="1"/>
    <col min="6541" max="6548" width="7.7109375" style="439" bestFit="1" customWidth="1"/>
    <col min="6549" max="6549" width="6.85546875" style="439" bestFit="1" customWidth="1"/>
    <col min="6550" max="6550" width="2.7109375" style="439" bestFit="1" customWidth="1"/>
    <col min="6551" max="6559" width="7.7109375" style="439" bestFit="1" customWidth="1"/>
    <col min="6560" max="6560" width="2.7109375" style="439" bestFit="1" customWidth="1"/>
    <col min="6561" max="6561" width="6" style="439" bestFit="1" customWidth="1"/>
    <col min="6562" max="6563" width="2.7109375" style="439" bestFit="1" customWidth="1"/>
    <col min="6564" max="6564" width="6" style="439" bestFit="1" customWidth="1"/>
    <col min="6565" max="6565" width="2.7109375" style="439" customWidth="1"/>
    <col min="6566" max="6566" width="7.7109375" style="439" bestFit="1" customWidth="1"/>
    <col min="6567" max="6567" width="6" style="439" bestFit="1" customWidth="1"/>
    <col min="6568" max="6568" width="2.7109375" style="439" customWidth="1"/>
    <col min="6569" max="6569" width="7.7109375" style="439" bestFit="1" customWidth="1"/>
    <col min="6570" max="6570" width="6" style="439" bestFit="1" customWidth="1"/>
    <col min="6571" max="6571" width="2.7109375" style="439" customWidth="1"/>
    <col min="6572" max="6572" width="7.7109375" style="439" bestFit="1" customWidth="1"/>
    <col min="6573" max="6573" width="6" style="439" bestFit="1" customWidth="1"/>
    <col min="6574" max="6576" width="2.7109375" style="439" customWidth="1"/>
    <col min="6577" max="6589" width="2.7109375" style="439" bestFit="1" customWidth="1"/>
    <col min="6590" max="6597" width="7.7109375" style="439" bestFit="1" customWidth="1"/>
    <col min="6598" max="6599" width="2.7109375" style="439" bestFit="1" customWidth="1"/>
    <col min="6600" max="6608" width="7.7109375" style="439" bestFit="1" customWidth="1"/>
    <col min="6609" max="6613" width="2.7109375" style="439" bestFit="1" customWidth="1"/>
    <col min="6614" max="6614" width="2.7109375" style="439" customWidth="1"/>
    <col min="6615" max="6615" width="7.7109375" style="439" bestFit="1" customWidth="1"/>
    <col min="6616" max="6617" width="2.7109375" style="439" customWidth="1"/>
    <col min="6618" max="6618" width="7.7109375" style="439" bestFit="1" customWidth="1"/>
    <col min="6619" max="6620" width="2.7109375" style="439" customWidth="1"/>
    <col min="6621" max="6621" width="7.7109375" style="439" bestFit="1" customWidth="1"/>
    <col min="6622" max="6625" width="2.7109375" style="439" customWidth="1"/>
    <col min="6626" max="6626" width="2.7109375" style="439" bestFit="1" customWidth="1"/>
    <col min="6627" max="6627" width="7.7109375" style="439" bestFit="1" customWidth="1"/>
    <col min="6628" max="6629" width="2.7109375" style="439" bestFit="1" customWidth="1"/>
    <col min="6630" max="6630" width="7.7109375" style="439" bestFit="1" customWidth="1"/>
    <col min="6631" max="6632" width="2.7109375" style="439" bestFit="1" customWidth="1"/>
    <col min="6633" max="6633" width="9" style="439" bestFit="1" customWidth="1"/>
    <col min="6634" max="6635" width="2.7109375" style="439" bestFit="1" customWidth="1"/>
    <col min="6636" max="6636" width="7.7109375" style="439" bestFit="1" customWidth="1"/>
    <col min="6637" max="6662" width="2.7109375" style="439" bestFit="1" customWidth="1"/>
    <col min="6663" max="6775" width="5.42578125" style="439"/>
    <col min="6776" max="6776" width="5.42578125" style="439" bestFit="1" customWidth="1"/>
    <col min="6777" max="6777" width="6.28515625" style="439" bestFit="1" customWidth="1"/>
    <col min="6778" max="6778" width="7.85546875" style="439" bestFit="1" customWidth="1"/>
    <col min="6779" max="6780" width="12.42578125" style="439" bestFit="1" customWidth="1"/>
    <col min="6781" max="6781" width="13.28515625" style="439" bestFit="1" customWidth="1"/>
    <col min="6782" max="6782" width="9.85546875" style="439" bestFit="1" customWidth="1"/>
    <col min="6783" max="6783" width="9" style="439" bestFit="1" customWidth="1"/>
    <col min="6784" max="6784" width="1.42578125" style="439" customWidth="1"/>
    <col min="6785" max="6785" width="9" style="439" bestFit="1" customWidth="1"/>
    <col min="6786" max="6786" width="2.7109375" style="439" bestFit="1" customWidth="1"/>
    <col min="6787" max="6787" width="6.85546875" style="439" bestFit="1" customWidth="1"/>
    <col min="6788" max="6788" width="7.7109375" style="439" bestFit="1" customWidth="1"/>
    <col min="6789" max="6789" width="2.7109375" style="439" bestFit="1" customWidth="1"/>
    <col min="6790" max="6790" width="6.85546875" style="439" bestFit="1" customWidth="1"/>
    <col min="6791" max="6791" width="9" style="439" bestFit="1" customWidth="1"/>
    <col min="6792" max="6792" width="2.7109375" style="439" bestFit="1" customWidth="1"/>
    <col min="6793" max="6793" width="6.85546875" style="439" bestFit="1" customWidth="1"/>
    <col min="6794" max="6794" width="7.7109375" style="439" bestFit="1" customWidth="1"/>
    <col min="6795" max="6795" width="2.7109375" style="439" bestFit="1" customWidth="1"/>
    <col min="6796" max="6796" width="6.85546875" style="439" bestFit="1" customWidth="1"/>
    <col min="6797" max="6804" width="7.7109375" style="439" bestFit="1" customWidth="1"/>
    <col min="6805" max="6805" width="6.85546875" style="439" bestFit="1" customWidth="1"/>
    <col min="6806" max="6806" width="2.7109375" style="439" bestFit="1" customWidth="1"/>
    <col min="6807" max="6815" width="7.7109375" style="439" bestFit="1" customWidth="1"/>
    <col min="6816" max="6816" width="2.7109375" style="439" bestFit="1" customWidth="1"/>
    <col min="6817" max="6817" width="6" style="439" bestFit="1" customWidth="1"/>
    <col min="6818" max="6819" width="2.7109375" style="439" bestFit="1" customWidth="1"/>
    <col min="6820" max="6820" width="6" style="439" bestFit="1" customWidth="1"/>
    <col min="6821" max="6821" width="2.7109375" style="439" customWidth="1"/>
    <col min="6822" max="6822" width="7.7109375" style="439" bestFit="1" customWidth="1"/>
    <col min="6823" max="6823" width="6" style="439" bestFit="1" customWidth="1"/>
    <col min="6824" max="6824" width="2.7109375" style="439" customWidth="1"/>
    <col min="6825" max="6825" width="7.7109375" style="439" bestFit="1" customWidth="1"/>
    <col min="6826" max="6826" width="6" style="439" bestFit="1" customWidth="1"/>
    <col min="6827" max="6827" width="2.7109375" style="439" customWidth="1"/>
    <col min="6828" max="6828" width="7.7109375" style="439" bestFit="1" customWidth="1"/>
    <col min="6829" max="6829" width="6" style="439" bestFit="1" customWidth="1"/>
    <col min="6830" max="6832" width="2.7109375" style="439" customWidth="1"/>
    <col min="6833" max="6845" width="2.7109375" style="439" bestFit="1" customWidth="1"/>
    <col min="6846" max="6853" width="7.7109375" style="439" bestFit="1" customWidth="1"/>
    <col min="6854" max="6855" width="2.7109375" style="439" bestFit="1" customWidth="1"/>
    <col min="6856" max="6864" width="7.7109375" style="439" bestFit="1" customWidth="1"/>
    <col min="6865" max="6869" width="2.7109375" style="439" bestFit="1" customWidth="1"/>
    <col min="6870" max="6870" width="2.7109375" style="439" customWidth="1"/>
    <col min="6871" max="6871" width="7.7109375" style="439" bestFit="1" customWidth="1"/>
    <col min="6872" max="6873" width="2.7109375" style="439" customWidth="1"/>
    <col min="6874" max="6874" width="7.7109375" style="439" bestFit="1" customWidth="1"/>
    <col min="6875" max="6876" width="2.7109375" style="439" customWidth="1"/>
    <col min="6877" max="6877" width="7.7109375" style="439" bestFit="1" customWidth="1"/>
    <col min="6878" max="6881" width="2.7109375" style="439" customWidth="1"/>
    <col min="6882" max="6882" width="2.7109375" style="439" bestFit="1" customWidth="1"/>
    <col min="6883" max="6883" width="7.7109375" style="439" bestFit="1" customWidth="1"/>
    <col min="6884" max="6885" width="2.7109375" style="439" bestFit="1" customWidth="1"/>
    <col min="6886" max="6886" width="7.7109375" style="439" bestFit="1" customWidth="1"/>
    <col min="6887" max="6888" width="2.7109375" style="439" bestFit="1" customWidth="1"/>
    <col min="6889" max="6889" width="9" style="439" bestFit="1" customWidth="1"/>
    <col min="6890" max="6891" width="2.7109375" style="439" bestFit="1" customWidth="1"/>
    <col min="6892" max="6892" width="7.7109375" style="439" bestFit="1" customWidth="1"/>
    <col min="6893" max="6918" width="2.7109375" style="439" bestFit="1" customWidth="1"/>
    <col min="6919" max="7031" width="5.42578125" style="439"/>
    <col min="7032" max="7032" width="5.42578125" style="439" bestFit="1" customWidth="1"/>
    <col min="7033" max="7033" width="6.28515625" style="439" bestFit="1" customWidth="1"/>
    <col min="7034" max="7034" width="7.85546875" style="439" bestFit="1" customWidth="1"/>
    <col min="7035" max="7036" width="12.42578125" style="439" bestFit="1" customWidth="1"/>
    <col min="7037" max="7037" width="13.28515625" style="439" bestFit="1" customWidth="1"/>
    <col min="7038" max="7038" width="9.85546875" style="439" bestFit="1" customWidth="1"/>
    <col min="7039" max="7039" width="9" style="439" bestFit="1" customWidth="1"/>
    <col min="7040" max="7040" width="1.42578125" style="439" customWidth="1"/>
    <col min="7041" max="7041" width="9" style="439" bestFit="1" customWidth="1"/>
    <col min="7042" max="7042" width="2.7109375" style="439" bestFit="1" customWidth="1"/>
    <col min="7043" max="7043" width="6.85546875" style="439" bestFit="1" customWidth="1"/>
    <col min="7044" max="7044" width="7.7109375" style="439" bestFit="1" customWidth="1"/>
    <col min="7045" max="7045" width="2.7109375" style="439" bestFit="1" customWidth="1"/>
    <col min="7046" max="7046" width="6.85546875" style="439" bestFit="1" customWidth="1"/>
    <col min="7047" max="7047" width="9" style="439" bestFit="1" customWidth="1"/>
    <col min="7048" max="7048" width="2.7109375" style="439" bestFit="1" customWidth="1"/>
    <col min="7049" max="7049" width="6.85546875" style="439" bestFit="1" customWidth="1"/>
    <col min="7050" max="7050" width="7.7109375" style="439" bestFit="1" customWidth="1"/>
    <col min="7051" max="7051" width="2.7109375" style="439" bestFit="1" customWidth="1"/>
    <col min="7052" max="7052" width="6.85546875" style="439" bestFit="1" customWidth="1"/>
    <col min="7053" max="7060" width="7.7109375" style="439" bestFit="1" customWidth="1"/>
    <col min="7061" max="7061" width="6.85546875" style="439" bestFit="1" customWidth="1"/>
    <col min="7062" max="7062" width="2.7109375" style="439" bestFit="1" customWidth="1"/>
    <col min="7063" max="7071" width="7.7109375" style="439" bestFit="1" customWidth="1"/>
    <col min="7072" max="7072" width="2.7109375" style="439" bestFit="1" customWidth="1"/>
    <col min="7073" max="7073" width="6" style="439" bestFit="1" customWidth="1"/>
    <col min="7074" max="7075" width="2.7109375" style="439" bestFit="1" customWidth="1"/>
    <col min="7076" max="7076" width="6" style="439" bestFit="1" customWidth="1"/>
    <col min="7077" max="7077" width="2.7109375" style="439" customWidth="1"/>
    <col min="7078" max="7078" width="7.7109375" style="439" bestFit="1" customWidth="1"/>
    <col min="7079" max="7079" width="6" style="439" bestFit="1" customWidth="1"/>
    <col min="7080" max="7080" width="2.7109375" style="439" customWidth="1"/>
    <col min="7081" max="7081" width="7.7109375" style="439" bestFit="1" customWidth="1"/>
    <col min="7082" max="7082" width="6" style="439" bestFit="1" customWidth="1"/>
    <col min="7083" max="7083" width="2.7109375" style="439" customWidth="1"/>
    <col min="7084" max="7084" width="7.7109375" style="439" bestFit="1" customWidth="1"/>
    <col min="7085" max="7085" width="6" style="439" bestFit="1" customWidth="1"/>
    <col min="7086" max="7088" width="2.7109375" style="439" customWidth="1"/>
    <col min="7089" max="7101" width="2.7109375" style="439" bestFit="1" customWidth="1"/>
    <col min="7102" max="7109" width="7.7109375" style="439" bestFit="1" customWidth="1"/>
    <col min="7110" max="7111" width="2.7109375" style="439" bestFit="1" customWidth="1"/>
    <col min="7112" max="7120" width="7.7109375" style="439" bestFit="1" customWidth="1"/>
    <col min="7121" max="7125" width="2.7109375" style="439" bestFit="1" customWidth="1"/>
    <col min="7126" max="7126" width="2.7109375" style="439" customWidth="1"/>
    <col min="7127" max="7127" width="7.7109375" style="439" bestFit="1" customWidth="1"/>
    <col min="7128" max="7129" width="2.7109375" style="439" customWidth="1"/>
    <col min="7130" max="7130" width="7.7109375" style="439" bestFit="1" customWidth="1"/>
    <col min="7131" max="7132" width="2.7109375" style="439" customWidth="1"/>
    <col min="7133" max="7133" width="7.7109375" style="439" bestFit="1" customWidth="1"/>
    <col min="7134" max="7137" width="2.7109375" style="439" customWidth="1"/>
    <col min="7138" max="7138" width="2.7109375" style="439" bestFit="1" customWidth="1"/>
    <col min="7139" max="7139" width="7.7109375" style="439" bestFit="1" customWidth="1"/>
    <col min="7140" max="7141" width="2.7109375" style="439" bestFit="1" customWidth="1"/>
    <col min="7142" max="7142" width="7.7109375" style="439" bestFit="1" customWidth="1"/>
    <col min="7143" max="7144" width="2.7109375" style="439" bestFit="1" customWidth="1"/>
    <col min="7145" max="7145" width="9" style="439" bestFit="1" customWidth="1"/>
    <col min="7146" max="7147" width="2.7109375" style="439" bestFit="1" customWidth="1"/>
    <col min="7148" max="7148" width="7.7109375" style="439" bestFit="1" customWidth="1"/>
    <col min="7149" max="7174" width="2.7109375" style="439" bestFit="1" customWidth="1"/>
    <col min="7175" max="7287" width="5.42578125" style="439"/>
    <col min="7288" max="7288" width="5.42578125" style="439" bestFit="1" customWidth="1"/>
    <col min="7289" max="7289" width="6.28515625" style="439" bestFit="1" customWidth="1"/>
    <col min="7290" max="7290" width="7.85546875" style="439" bestFit="1" customWidth="1"/>
    <col min="7291" max="7292" width="12.42578125" style="439" bestFit="1" customWidth="1"/>
    <col min="7293" max="7293" width="13.28515625" style="439" bestFit="1" customWidth="1"/>
    <col min="7294" max="7294" width="9.85546875" style="439" bestFit="1" customWidth="1"/>
    <col min="7295" max="7295" width="9" style="439" bestFit="1" customWidth="1"/>
    <col min="7296" max="7296" width="1.42578125" style="439" customWidth="1"/>
    <col min="7297" max="7297" width="9" style="439" bestFit="1" customWidth="1"/>
    <col min="7298" max="7298" width="2.7109375" style="439" bestFit="1" customWidth="1"/>
    <col min="7299" max="7299" width="6.85546875" style="439" bestFit="1" customWidth="1"/>
    <col min="7300" max="7300" width="7.7109375" style="439" bestFit="1" customWidth="1"/>
    <col min="7301" max="7301" width="2.7109375" style="439" bestFit="1" customWidth="1"/>
    <col min="7302" max="7302" width="6.85546875" style="439" bestFit="1" customWidth="1"/>
    <col min="7303" max="7303" width="9" style="439" bestFit="1" customWidth="1"/>
    <col min="7304" max="7304" width="2.7109375" style="439" bestFit="1" customWidth="1"/>
    <col min="7305" max="7305" width="6.85546875" style="439" bestFit="1" customWidth="1"/>
    <col min="7306" max="7306" width="7.7109375" style="439" bestFit="1" customWidth="1"/>
    <col min="7307" max="7307" width="2.7109375" style="439" bestFit="1" customWidth="1"/>
    <col min="7308" max="7308" width="6.85546875" style="439" bestFit="1" customWidth="1"/>
    <col min="7309" max="7316" width="7.7109375" style="439" bestFit="1" customWidth="1"/>
    <col min="7317" max="7317" width="6.85546875" style="439" bestFit="1" customWidth="1"/>
    <col min="7318" max="7318" width="2.7109375" style="439" bestFit="1" customWidth="1"/>
    <col min="7319" max="7327" width="7.7109375" style="439" bestFit="1" customWidth="1"/>
    <col min="7328" max="7328" width="2.7109375" style="439" bestFit="1" customWidth="1"/>
    <col min="7329" max="7329" width="6" style="439" bestFit="1" customWidth="1"/>
    <col min="7330" max="7331" width="2.7109375" style="439" bestFit="1" customWidth="1"/>
    <col min="7332" max="7332" width="6" style="439" bestFit="1" customWidth="1"/>
    <col min="7333" max="7333" width="2.7109375" style="439" customWidth="1"/>
    <col min="7334" max="7334" width="7.7109375" style="439" bestFit="1" customWidth="1"/>
    <col min="7335" max="7335" width="6" style="439" bestFit="1" customWidth="1"/>
    <col min="7336" max="7336" width="2.7109375" style="439" customWidth="1"/>
    <col min="7337" max="7337" width="7.7109375" style="439" bestFit="1" customWidth="1"/>
    <col min="7338" max="7338" width="6" style="439" bestFit="1" customWidth="1"/>
    <col min="7339" max="7339" width="2.7109375" style="439" customWidth="1"/>
    <col min="7340" max="7340" width="7.7109375" style="439" bestFit="1" customWidth="1"/>
    <col min="7341" max="7341" width="6" style="439" bestFit="1" customWidth="1"/>
    <col min="7342" max="7344" width="2.7109375" style="439" customWidth="1"/>
    <col min="7345" max="7357" width="2.7109375" style="439" bestFit="1" customWidth="1"/>
    <col min="7358" max="7365" width="7.7109375" style="439" bestFit="1" customWidth="1"/>
    <col min="7366" max="7367" width="2.7109375" style="439" bestFit="1" customWidth="1"/>
    <col min="7368" max="7376" width="7.7109375" style="439" bestFit="1" customWidth="1"/>
    <col min="7377" max="7381" width="2.7109375" style="439" bestFit="1" customWidth="1"/>
    <col min="7382" max="7382" width="2.7109375" style="439" customWidth="1"/>
    <col min="7383" max="7383" width="7.7109375" style="439" bestFit="1" customWidth="1"/>
    <col min="7384" max="7385" width="2.7109375" style="439" customWidth="1"/>
    <col min="7386" max="7386" width="7.7109375" style="439" bestFit="1" customWidth="1"/>
    <col min="7387" max="7388" width="2.7109375" style="439" customWidth="1"/>
    <col min="7389" max="7389" width="7.7109375" style="439" bestFit="1" customWidth="1"/>
    <col min="7390" max="7393" width="2.7109375" style="439" customWidth="1"/>
    <col min="7394" max="7394" width="2.7109375" style="439" bestFit="1" customWidth="1"/>
    <col min="7395" max="7395" width="7.7109375" style="439" bestFit="1" customWidth="1"/>
    <col min="7396" max="7397" width="2.7109375" style="439" bestFit="1" customWidth="1"/>
    <col min="7398" max="7398" width="7.7109375" style="439" bestFit="1" customWidth="1"/>
    <col min="7399" max="7400" width="2.7109375" style="439" bestFit="1" customWidth="1"/>
    <col min="7401" max="7401" width="9" style="439" bestFit="1" customWidth="1"/>
    <col min="7402" max="7403" width="2.7109375" style="439" bestFit="1" customWidth="1"/>
    <col min="7404" max="7404" width="7.7109375" style="439" bestFit="1" customWidth="1"/>
    <col min="7405" max="7430" width="2.7109375" style="439" bestFit="1" customWidth="1"/>
    <col min="7431" max="7543" width="5.42578125" style="439"/>
    <col min="7544" max="7544" width="5.42578125" style="439" bestFit="1" customWidth="1"/>
    <col min="7545" max="7545" width="6.28515625" style="439" bestFit="1" customWidth="1"/>
    <col min="7546" max="7546" width="7.85546875" style="439" bestFit="1" customWidth="1"/>
    <col min="7547" max="7548" width="12.42578125" style="439" bestFit="1" customWidth="1"/>
    <col min="7549" max="7549" width="13.28515625" style="439" bestFit="1" customWidth="1"/>
    <col min="7550" max="7550" width="9.85546875" style="439" bestFit="1" customWidth="1"/>
    <col min="7551" max="7551" width="9" style="439" bestFit="1" customWidth="1"/>
    <col min="7552" max="7552" width="1.42578125" style="439" customWidth="1"/>
    <col min="7553" max="7553" width="9" style="439" bestFit="1" customWidth="1"/>
    <col min="7554" max="7554" width="2.7109375" style="439" bestFit="1" customWidth="1"/>
    <col min="7555" max="7555" width="6.85546875" style="439" bestFit="1" customWidth="1"/>
    <col min="7556" max="7556" width="7.7109375" style="439" bestFit="1" customWidth="1"/>
    <col min="7557" max="7557" width="2.7109375" style="439" bestFit="1" customWidth="1"/>
    <col min="7558" max="7558" width="6.85546875" style="439" bestFit="1" customWidth="1"/>
    <col min="7559" max="7559" width="9" style="439" bestFit="1" customWidth="1"/>
    <col min="7560" max="7560" width="2.7109375" style="439" bestFit="1" customWidth="1"/>
    <col min="7561" max="7561" width="6.85546875" style="439" bestFit="1" customWidth="1"/>
    <col min="7562" max="7562" width="7.7109375" style="439" bestFit="1" customWidth="1"/>
    <col min="7563" max="7563" width="2.7109375" style="439" bestFit="1" customWidth="1"/>
    <col min="7564" max="7564" width="6.85546875" style="439" bestFit="1" customWidth="1"/>
    <col min="7565" max="7572" width="7.7109375" style="439" bestFit="1" customWidth="1"/>
    <col min="7573" max="7573" width="6.85546875" style="439" bestFit="1" customWidth="1"/>
    <col min="7574" max="7574" width="2.7109375" style="439" bestFit="1" customWidth="1"/>
    <col min="7575" max="7583" width="7.7109375" style="439" bestFit="1" customWidth="1"/>
    <col min="7584" max="7584" width="2.7109375" style="439" bestFit="1" customWidth="1"/>
    <col min="7585" max="7585" width="6" style="439" bestFit="1" customWidth="1"/>
    <col min="7586" max="7587" width="2.7109375" style="439" bestFit="1" customWidth="1"/>
    <col min="7588" max="7588" width="6" style="439" bestFit="1" customWidth="1"/>
    <col min="7589" max="7589" width="2.7109375" style="439" customWidth="1"/>
    <col min="7590" max="7590" width="7.7109375" style="439" bestFit="1" customWidth="1"/>
    <col min="7591" max="7591" width="6" style="439" bestFit="1" customWidth="1"/>
    <col min="7592" max="7592" width="2.7109375" style="439" customWidth="1"/>
    <col min="7593" max="7593" width="7.7109375" style="439" bestFit="1" customWidth="1"/>
    <col min="7594" max="7594" width="6" style="439" bestFit="1" customWidth="1"/>
    <col min="7595" max="7595" width="2.7109375" style="439" customWidth="1"/>
    <col min="7596" max="7596" width="7.7109375" style="439" bestFit="1" customWidth="1"/>
    <col min="7597" max="7597" width="6" style="439" bestFit="1" customWidth="1"/>
    <col min="7598" max="7600" width="2.7109375" style="439" customWidth="1"/>
    <col min="7601" max="7613" width="2.7109375" style="439" bestFit="1" customWidth="1"/>
    <col min="7614" max="7621" width="7.7109375" style="439" bestFit="1" customWidth="1"/>
    <col min="7622" max="7623" width="2.7109375" style="439" bestFit="1" customWidth="1"/>
    <col min="7624" max="7632" width="7.7109375" style="439" bestFit="1" customWidth="1"/>
    <col min="7633" max="7637" width="2.7109375" style="439" bestFit="1" customWidth="1"/>
    <col min="7638" max="7638" width="2.7109375" style="439" customWidth="1"/>
    <col min="7639" max="7639" width="7.7109375" style="439" bestFit="1" customWidth="1"/>
    <col min="7640" max="7641" width="2.7109375" style="439" customWidth="1"/>
    <col min="7642" max="7642" width="7.7109375" style="439" bestFit="1" customWidth="1"/>
    <col min="7643" max="7644" width="2.7109375" style="439" customWidth="1"/>
    <col min="7645" max="7645" width="7.7109375" style="439" bestFit="1" customWidth="1"/>
    <col min="7646" max="7649" width="2.7109375" style="439" customWidth="1"/>
    <col min="7650" max="7650" width="2.7109375" style="439" bestFit="1" customWidth="1"/>
    <col min="7651" max="7651" width="7.7109375" style="439" bestFit="1" customWidth="1"/>
    <col min="7652" max="7653" width="2.7109375" style="439" bestFit="1" customWidth="1"/>
    <col min="7654" max="7654" width="7.7109375" style="439" bestFit="1" customWidth="1"/>
    <col min="7655" max="7656" width="2.7109375" style="439" bestFit="1" customWidth="1"/>
    <col min="7657" max="7657" width="9" style="439" bestFit="1" customWidth="1"/>
    <col min="7658" max="7659" width="2.7109375" style="439" bestFit="1" customWidth="1"/>
    <col min="7660" max="7660" width="7.7109375" style="439" bestFit="1" customWidth="1"/>
    <col min="7661" max="7686" width="2.7109375" style="439" bestFit="1" customWidth="1"/>
    <col min="7687" max="7799" width="5.42578125" style="439"/>
    <col min="7800" max="7800" width="5.42578125" style="439" bestFit="1" customWidth="1"/>
    <col min="7801" max="7801" width="6.28515625" style="439" bestFit="1" customWidth="1"/>
    <col min="7802" max="7802" width="7.85546875" style="439" bestFit="1" customWidth="1"/>
    <col min="7803" max="7804" width="12.42578125" style="439" bestFit="1" customWidth="1"/>
    <col min="7805" max="7805" width="13.28515625" style="439" bestFit="1" customWidth="1"/>
    <col min="7806" max="7806" width="9.85546875" style="439" bestFit="1" customWidth="1"/>
    <col min="7807" max="7807" width="9" style="439" bestFit="1" customWidth="1"/>
    <col min="7808" max="7808" width="1.42578125" style="439" customWidth="1"/>
    <col min="7809" max="7809" width="9" style="439" bestFit="1" customWidth="1"/>
    <col min="7810" max="7810" width="2.7109375" style="439" bestFit="1" customWidth="1"/>
    <col min="7811" max="7811" width="6.85546875" style="439" bestFit="1" customWidth="1"/>
    <col min="7812" max="7812" width="7.7109375" style="439" bestFit="1" customWidth="1"/>
    <col min="7813" max="7813" width="2.7109375" style="439" bestFit="1" customWidth="1"/>
    <col min="7814" max="7814" width="6.85546875" style="439" bestFit="1" customWidth="1"/>
    <col min="7815" max="7815" width="9" style="439" bestFit="1" customWidth="1"/>
    <col min="7816" max="7816" width="2.7109375" style="439" bestFit="1" customWidth="1"/>
    <col min="7817" max="7817" width="6.85546875" style="439" bestFit="1" customWidth="1"/>
    <col min="7818" max="7818" width="7.7109375" style="439" bestFit="1" customWidth="1"/>
    <col min="7819" max="7819" width="2.7109375" style="439" bestFit="1" customWidth="1"/>
    <col min="7820" max="7820" width="6.85546875" style="439" bestFit="1" customWidth="1"/>
    <col min="7821" max="7828" width="7.7109375" style="439" bestFit="1" customWidth="1"/>
    <col min="7829" max="7829" width="6.85546875" style="439" bestFit="1" customWidth="1"/>
    <col min="7830" max="7830" width="2.7109375" style="439" bestFit="1" customWidth="1"/>
    <col min="7831" max="7839" width="7.7109375" style="439" bestFit="1" customWidth="1"/>
    <col min="7840" max="7840" width="2.7109375" style="439" bestFit="1" customWidth="1"/>
    <col min="7841" max="7841" width="6" style="439" bestFit="1" customWidth="1"/>
    <col min="7842" max="7843" width="2.7109375" style="439" bestFit="1" customWidth="1"/>
    <col min="7844" max="7844" width="6" style="439" bestFit="1" customWidth="1"/>
    <col min="7845" max="7845" width="2.7109375" style="439" customWidth="1"/>
    <col min="7846" max="7846" width="7.7109375" style="439" bestFit="1" customWidth="1"/>
    <col min="7847" max="7847" width="6" style="439" bestFit="1" customWidth="1"/>
    <col min="7848" max="7848" width="2.7109375" style="439" customWidth="1"/>
    <col min="7849" max="7849" width="7.7109375" style="439" bestFit="1" customWidth="1"/>
    <col min="7850" max="7850" width="6" style="439" bestFit="1" customWidth="1"/>
    <col min="7851" max="7851" width="2.7109375" style="439" customWidth="1"/>
    <col min="7852" max="7852" width="7.7109375" style="439" bestFit="1" customWidth="1"/>
    <col min="7853" max="7853" width="6" style="439" bestFit="1" customWidth="1"/>
    <col min="7854" max="7856" width="2.7109375" style="439" customWidth="1"/>
    <col min="7857" max="7869" width="2.7109375" style="439" bestFit="1" customWidth="1"/>
    <col min="7870" max="7877" width="7.7109375" style="439" bestFit="1" customWidth="1"/>
    <col min="7878" max="7879" width="2.7109375" style="439" bestFit="1" customWidth="1"/>
    <col min="7880" max="7888" width="7.7109375" style="439" bestFit="1" customWidth="1"/>
    <col min="7889" max="7893" width="2.7109375" style="439" bestFit="1" customWidth="1"/>
    <col min="7894" max="7894" width="2.7109375" style="439" customWidth="1"/>
    <col min="7895" max="7895" width="7.7109375" style="439" bestFit="1" customWidth="1"/>
    <col min="7896" max="7897" width="2.7109375" style="439" customWidth="1"/>
    <col min="7898" max="7898" width="7.7109375" style="439" bestFit="1" customWidth="1"/>
    <col min="7899" max="7900" width="2.7109375" style="439" customWidth="1"/>
    <col min="7901" max="7901" width="7.7109375" style="439" bestFit="1" customWidth="1"/>
    <col min="7902" max="7905" width="2.7109375" style="439" customWidth="1"/>
    <col min="7906" max="7906" width="2.7109375" style="439" bestFit="1" customWidth="1"/>
    <col min="7907" max="7907" width="7.7109375" style="439" bestFit="1" customWidth="1"/>
    <col min="7908" max="7909" width="2.7109375" style="439" bestFit="1" customWidth="1"/>
    <col min="7910" max="7910" width="7.7109375" style="439" bestFit="1" customWidth="1"/>
    <col min="7911" max="7912" width="2.7109375" style="439" bestFit="1" customWidth="1"/>
    <col min="7913" max="7913" width="9" style="439" bestFit="1" customWidth="1"/>
    <col min="7914" max="7915" width="2.7109375" style="439" bestFit="1" customWidth="1"/>
    <col min="7916" max="7916" width="7.7109375" style="439" bestFit="1" customWidth="1"/>
    <col min="7917" max="7942" width="2.7109375" style="439" bestFit="1" customWidth="1"/>
    <col min="7943" max="8055" width="5.42578125" style="439"/>
    <col min="8056" max="8056" width="5.42578125" style="439" bestFit="1" customWidth="1"/>
    <col min="8057" max="8057" width="6.28515625" style="439" bestFit="1" customWidth="1"/>
    <col min="8058" max="8058" width="7.85546875" style="439" bestFit="1" customWidth="1"/>
    <col min="8059" max="8060" width="12.42578125" style="439" bestFit="1" customWidth="1"/>
    <col min="8061" max="8061" width="13.28515625" style="439" bestFit="1" customWidth="1"/>
    <col min="8062" max="8062" width="9.85546875" style="439" bestFit="1" customWidth="1"/>
    <col min="8063" max="8063" width="9" style="439" bestFit="1" customWidth="1"/>
    <col min="8064" max="8064" width="1.42578125" style="439" customWidth="1"/>
    <col min="8065" max="8065" width="9" style="439" bestFit="1" customWidth="1"/>
    <col min="8066" max="8066" width="2.7109375" style="439" bestFit="1" customWidth="1"/>
    <col min="8067" max="8067" width="6.85546875" style="439" bestFit="1" customWidth="1"/>
    <col min="8068" max="8068" width="7.7109375" style="439" bestFit="1" customWidth="1"/>
    <col min="8069" max="8069" width="2.7109375" style="439" bestFit="1" customWidth="1"/>
    <col min="8070" max="8070" width="6.85546875" style="439" bestFit="1" customWidth="1"/>
    <col min="8071" max="8071" width="9" style="439" bestFit="1" customWidth="1"/>
    <col min="8072" max="8072" width="2.7109375" style="439" bestFit="1" customWidth="1"/>
    <col min="8073" max="8073" width="6.85546875" style="439" bestFit="1" customWidth="1"/>
    <col min="8074" max="8074" width="7.7109375" style="439" bestFit="1" customWidth="1"/>
    <col min="8075" max="8075" width="2.7109375" style="439" bestFit="1" customWidth="1"/>
    <col min="8076" max="8076" width="6.85546875" style="439" bestFit="1" customWidth="1"/>
    <col min="8077" max="8084" width="7.7109375" style="439" bestFit="1" customWidth="1"/>
    <col min="8085" max="8085" width="6.85546875" style="439" bestFit="1" customWidth="1"/>
    <col min="8086" max="8086" width="2.7109375" style="439" bestFit="1" customWidth="1"/>
    <col min="8087" max="8095" width="7.7109375" style="439" bestFit="1" customWidth="1"/>
    <col min="8096" max="8096" width="2.7109375" style="439" bestFit="1" customWidth="1"/>
    <col min="8097" max="8097" width="6" style="439" bestFit="1" customWidth="1"/>
    <col min="8098" max="8099" width="2.7109375" style="439" bestFit="1" customWidth="1"/>
    <col min="8100" max="8100" width="6" style="439" bestFit="1" customWidth="1"/>
    <col min="8101" max="8101" width="2.7109375" style="439" customWidth="1"/>
    <col min="8102" max="8102" width="7.7109375" style="439" bestFit="1" customWidth="1"/>
    <col min="8103" max="8103" width="6" style="439" bestFit="1" customWidth="1"/>
    <col min="8104" max="8104" width="2.7109375" style="439" customWidth="1"/>
    <col min="8105" max="8105" width="7.7109375" style="439" bestFit="1" customWidth="1"/>
    <col min="8106" max="8106" width="6" style="439" bestFit="1" customWidth="1"/>
    <col min="8107" max="8107" width="2.7109375" style="439" customWidth="1"/>
    <col min="8108" max="8108" width="7.7109375" style="439" bestFit="1" customWidth="1"/>
    <col min="8109" max="8109" width="6" style="439" bestFit="1" customWidth="1"/>
    <col min="8110" max="8112" width="2.7109375" style="439" customWidth="1"/>
    <col min="8113" max="8125" width="2.7109375" style="439" bestFit="1" customWidth="1"/>
    <col min="8126" max="8133" width="7.7109375" style="439" bestFit="1" customWidth="1"/>
    <col min="8134" max="8135" width="2.7109375" style="439" bestFit="1" customWidth="1"/>
    <col min="8136" max="8144" width="7.7109375" style="439" bestFit="1" customWidth="1"/>
    <col min="8145" max="8149" width="2.7109375" style="439" bestFit="1" customWidth="1"/>
    <col min="8150" max="8150" width="2.7109375" style="439" customWidth="1"/>
    <col min="8151" max="8151" width="7.7109375" style="439" bestFit="1" customWidth="1"/>
    <col min="8152" max="8153" width="2.7109375" style="439" customWidth="1"/>
    <col min="8154" max="8154" width="7.7109375" style="439" bestFit="1" customWidth="1"/>
    <col min="8155" max="8156" width="2.7109375" style="439" customWidth="1"/>
    <col min="8157" max="8157" width="7.7109375" style="439" bestFit="1" customWidth="1"/>
    <col min="8158" max="8161" width="2.7109375" style="439" customWidth="1"/>
    <col min="8162" max="8162" width="2.7109375" style="439" bestFit="1" customWidth="1"/>
    <col min="8163" max="8163" width="7.7109375" style="439" bestFit="1" customWidth="1"/>
    <col min="8164" max="8165" width="2.7109375" style="439" bestFit="1" customWidth="1"/>
    <col min="8166" max="8166" width="7.7109375" style="439" bestFit="1" customWidth="1"/>
    <col min="8167" max="8168" width="2.7109375" style="439" bestFit="1" customWidth="1"/>
    <col min="8169" max="8169" width="9" style="439" bestFit="1" customWidth="1"/>
    <col min="8170" max="8171" width="2.7109375" style="439" bestFit="1" customWidth="1"/>
    <col min="8172" max="8172" width="7.7109375" style="439" bestFit="1" customWidth="1"/>
    <col min="8173" max="8198" width="2.7109375" style="439" bestFit="1" customWidth="1"/>
    <col min="8199" max="8311" width="5.42578125" style="439"/>
    <col min="8312" max="8312" width="5.42578125" style="439" bestFit="1" customWidth="1"/>
    <col min="8313" max="8313" width="6.28515625" style="439" bestFit="1" customWidth="1"/>
    <col min="8314" max="8314" width="7.85546875" style="439" bestFit="1" customWidth="1"/>
    <col min="8315" max="8316" width="12.42578125" style="439" bestFit="1" customWidth="1"/>
    <col min="8317" max="8317" width="13.28515625" style="439" bestFit="1" customWidth="1"/>
    <col min="8318" max="8318" width="9.85546875" style="439" bestFit="1" customWidth="1"/>
    <col min="8319" max="8319" width="9" style="439" bestFit="1" customWidth="1"/>
    <col min="8320" max="8320" width="1.42578125" style="439" customWidth="1"/>
    <col min="8321" max="8321" width="9" style="439" bestFit="1" customWidth="1"/>
    <col min="8322" max="8322" width="2.7109375" style="439" bestFit="1" customWidth="1"/>
    <col min="8323" max="8323" width="6.85546875" style="439" bestFit="1" customWidth="1"/>
    <col min="8324" max="8324" width="7.7109375" style="439" bestFit="1" customWidth="1"/>
    <col min="8325" max="8325" width="2.7109375" style="439" bestFit="1" customWidth="1"/>
    <col min="8326" max="8326" width="6.85546875" style="439" bestFit="1" customWidth="1"/>
    <col min="8327" max="8327" width="9" style="439" bestFit="1" customWidth="1"/>
    <col min="8328" max="8328" width="2.7109375" style="439" bestFit="1" customWidth="1"/>
    <col min="8329" max="8329" width="6.85546875" style="439" bestFit="1" customWidth="1"/>
    <col min="8330" max="8330" width="7.7109375" style="439" bestFit="1" customWidth="1"/>
    <col min="8331" max="8331" width="2.7109375" style="439" bestFit="1" customWidth="1"/>
    <col min="8332" max="8332" width="6.85546875" style="439" bestFit="1" customWidth="1"/>
    <col min="8333" max="8340" width="7.7109375" style="439" bestFit="1" customWidth="1"/>
    <col min="8341" max="8341" width="6.85546875" style="439" bestFit="1" customWidth="1"/>
    <col min="8342" max="8342" width="2.7109375" style="439" bestFit="1" customWidth="1"/>
    <col min="8343" max="8351" width="7.7109375" style="439" bestFit="1" customWidth="1"/>
    <col min="8352" max="8352" width="2.7109375" style="439" bestFit="1" customWidth="1"/>
    <col min="8353" max="8353" width="6" style="439" bestFit="1" customWidth="1"/>
    <col min="8354" max="8355" width="2.7109375" style="439" bestFit="1" customWidth="1"/>
    <col min="8356" max="8356" width="6" style="439" bestFit="1" customWidth="1"/>
    <col min="8357" max="8357" width="2.7109375" style="439" customWidth="1"/>
    <col min="8358" max="8358" width="7.7109375" style="439" bestFit="1" customWidth="1"/>
    <col min="8359" max="8359" width="6" style="439" bestFit="1" customWidth="1"/>
    <col min="8360" max="8360" width="2.7109375" style="439" customWidth="1"/>
    <col min="8361" max="8361" width="7.7109375" style="439" bestFit="1" customWidth="1"/>
    <col min="8362" max="8362" width="6" style="439" bestFit="1" customWidth="1"/>
    <col min="8363" max="8363" width="2.7109375" style="439" customWidth="1"/>
    <col min="8364" max="8364" width="7.7109375" style="439" bestFit="1" customWidth="1"/>
    <col min="8365" max="8365" width="6" style="439" bestFit="1" customWidth="1"/>
    <col min="8366" max="8368" width="2.7109375" style="439" customWidth="1"/>
    <col min="8369" max="8381" width="2.7109375" style="439" bestFit="1" customWidth="1"/>
    <col min="8382" max="8389" width="7.7109375" style="439" bestFit="1" customWidth="1"/>
    <col min="8390" max="8391" width="2.7109375" style="439" bestFit="1" customWidth="1"/>
    <col min="8392" max="8400" width="7.7109375" style="439" bestFit="1" customWidth="1"/>
    <col min="8401" max="8405" width="2.7109375" style="439" bestFit="1" customWidth="1"/>
    <col min="8406" max="8406" width="2.7109375" style="439" customWidth="1"/>
    <col min="8407" max="8407" width="7.7109375" style="439" bestFit="1" customWidth="1"/>
    <col min="8408" max="8409" width="2.7109375" style="439" customWidth="1"/>
    <col min="8410" max="8410" width="7.7109375" style="439" bestFit="1" customWidth="1"/>
    <col min="8411" max="8412" width="2.7109375" style="439" customWidth="1"/>
    <col min="8413" max="8413" width="7.7109375" style="439" bestFit="1" customWidth="1"/>
    <col min="8414" max="8417" width="2.7109375" style="439" customWidth="1"/>
    <col min="8418" max="8418" width="2.7109375" style="439" bestFit="1" customWidth="1"/>
    <col min="8419" max="8419" width="7.7109375" style="439" bestFit="1" customWidth="1"/>
    <col min="8420" max="8421" width="2.7109375" style="439" bestFit="1" customWidth="1"/>
    <col min="8422" max="8422" width="7.7109375" style="439" bestFit="1" customWidth="1"/>
    <col min="8423" max="8424" width="2.7109375" style="439" bestFit="1" customWidth="1"/>
    <col min="8425" max="8425" width="9" style="439" bestFit="1" customWidth="1"/>
    <col min="8426" max="8427" width="2.7109375" style="439" bestFit="1" customWidth="1"/>
    <col min="8428" max="8428" width="7.7109375" style="439" bestFit="1" customWidth="1"/>
    <col min="8429" max="8454" width="2.7109375" style="439" bestFit="1" customWidth="1"/>
    <col min="8455" max="8567" width="5.42578125" style="439"/>
    <col min="8568" max="8568" width="5.42578125" style="439" bestFit="1" customWidth="1"/>
    <col min="8569" max="8569" width="6.28515625" style="439" bestFit="1" customWidth="1"/>
    <col min="8570" max="8570" width="7.85546875" style="439" bestFit="1" customWidth="1"/>
    <col min="8571" max="8572" width="12.42578125" style="439" bestFit="1" customWidth="1"/>
    <col min="8573" max="8573" width="13.28515625" style="439" bestFit="1" customWidth="1"/>
    <col min="8574" max="8574" width="9.85546875" style="439" bestFit="1" customWidth="1"/>
    <col min="8575" max="8575" width="9" style="439" bestFit="1" customWidth="1"/>
    <col min="8576" max="8576" width="1.42578125" style="439" customWidth="1"/>
    <col min="8577" max="8577" width="9" style="439" bestFit="1" customWidth="1"/>
    <col min="8578" max="8578" width="2.7109375" style="439" bestFit="1" customWidth="1"/>
    <col min="8579" max="8579" width="6.85546875" style="439" bestFit="1" customWidth="1"/>
    <col min="8580" max="8580" width="7.7109375" style="439" bestFit="1" customWidth="1"/>
    <col min="8581" max="8581" width="2.7109375" style="439" bestFit="1" customWidth="1"/>
    <col min="8582" max="8582" width="6.85546875" style="439" bestFit="1" customWidth="1"/>
    <col min="8583" max="8583" width="9" style="439" bestFit="1" customWidth="1"/>
    <col min="8584" max="8584" width="2.7109375" style="439" bestFit="1" customWidth="1"/>
    <col min="8585" max="8585" width="6.85546875" style="439" bestFit="1" customWidth="1"/>
    <col min="8586" max="8586" width="7.7109375" style="439" bestFit="1" customWidth="1"/>
    <col min="8587" max="8587" width="2.7109375" style="439" bestFit="1" customWidth="1"/>
    <col min="8588" max="8588" width="6.85546875" style="439" bestFit="1" customWidth="1"/>
    <col min="8589" max="8596" width="7.7109375" style="439" bestFit="1" customWidth="1"/>
    <col min="8597" max="8597" width="6.85546875" style="439" bestFit="1" customWidth="1"/>
    <col min="8598" max="8598" width="2.7109375" style="439" bestFit="1" customWidth="1"/>
    <col min="8599" max="8607" width="7.7109375" style="439" bestFit="1" customWidth="1"/>
    <col min="8608" max="8608" width="2.7109375" style="439" bestFit="1" customWidth="1"/>
    <col min="8609" max="8609" width="6" style="439" bestFit="1" customWidth="1"/>
    <col min="8610" max="8611" width="2.7109375" style="439" bestFit="1" customWidth="1"/>
    <col min="8612" max="8612" width="6" style="439" bestFit="1" customWidth="1"/>
    <col min="8613" max="8613" width="2.7109375" style="439" customWidth="1"/>
    <col min="8614" max="8614" width="7.7109375" style="439" bestFit="1" customWidth="1"/>
    <col min="8615" max="8615" width="6" style="439" bestFit="1" customWidth="1"/>
    <col min="8616" max="8616" width="2.7109375" style="439" customWidth="1"/>
    <col min="8617" max="8617" width="7.7109375" style="439" bestFit="1" customWidth="1"/>
    <col min="8618" max="8618" width="6" style="439" bestFit="1" customWidth="1"/>
    <col min="8619" max="8619" width="2.7109375" style="439" customWidth="1"/>
    <col min="8620" max="8620" width="7.7109375" style="439" bestFit="1" customWidth="1"/>
    <col min="8621" max="8621" width="6" style="439" bestFit="1" customWidth="1"/>
    <col min="8622" max="8624" width="2.7109375" style="439" customWidth="1"/>
    <col min="8625" max="8637" width="2.7109375" style="439" bestFit="1" customWidth="1"/>
    <col min="8638" max="8645" width="7.7109375" style="439" bestFit="1" customWidth="1"/>
    <col min="8646" max="8647" width="2.7109375" style="439" bestFit="1" customWidth="1"/>
    <col min="8648" max="8656" width="7.7109375" style="439" bestFit="1" customWidth="1"/>
    <col min="8657" max="8661" width="2.7109375" style="439" bestFit="1" customWidth="1"/>
    <col min="8662" max="8662" width="2.7109375" style="439" customWidth="1"/>
    <col min="8663" max="8663" width="7.7109375" style="439" bestFit="1" customWidth="1"/>
    <col min="8664" max="8665" width="2.7109375" style="439" customWidth="1"/>
    <col min="8666" max="8666" width="7.7109375" style="439" bestFit="1" customWidth="1"/>
    <col min="8667" max="8668" width="2.7109375" style="439" customWidth="1"/>
    <col min="8669" max="8669" width="7.7109375" style="439" bestFit="1" customWidth="1"/>
    <col min="8670" max="8673" width="2.7109375" style="439" customWidth="1"/>
    <col min="8674" max="8674" width="2.7109375" style="439" bestFit="1" customWidth="1"/>
    <col min="8675" max="8675" width="7.7109375" style="439" bestFit="1" customWidth="1"/>
    <col min="8676" max="8677" width="2.7109375" style="439" bestFit="1" customWidth="1"/>
    <col min="8678" max="8678" width="7.7109375" style="439" bestFit="1" customWidth="1"/>
    <col min="8679" max="8680" width="2.7109375" style="439" bestFit="1" customWidth="1"/>
    <col min="8681" max="8681" width="9" style="439" bestFit="1" customWidth="1"/>
    <col min="8682" max="8683" width="2.7109375" style="439" bestFit="1" customWidth="1"/>
    <col min="8684" max="8684" width="7.7109375" style="439" bestFit="1" customWidth="1"/>
    <col min="8685" max="8710" width="2.7109375" style="439" bestFit="1" customWidth="1"/>
    <col min="8711" max="8823" width="5.42578125" style="439"/>
    <col min="8824" max="8824" width="5.42578125" style="439" bestFit="1" customWidth="1"/>
    <col min="8825" max="8825" width="6.28515625" style="439" bestFit="1" customWidth="1"/>
    <col min="8826" max="8826" width="7.85546875" style="439" bestFit="1" customWidth="1"/>
    <col min="8827" max="8828" width="12.42578125" style="439" bestFit="1" customWidth="1"/>
    <col min="8829" max="8829" width="13.28515625" style="439" bestFit="1" customWidth="1"/>
    <col min="8830" max="8830" width="9.85546875" style="439" bestFit="1" customWidth="1"/>
    <col min="8831" max="8831" width="9" style="439" bestFit="1" customWidth="1"/>
    <col min="8832" max="8832" width="1.42578125" style="439" customWidth="1"/>
    <col min="8833" max="8833" width="9" style="439" bestFit="1" customWidth="1"/>
    <col min="8834" max="8834" width="2.7109375" style="439" bestFit="1" customWidth="1"/>
    <col min="8835" max="8835" width="6.85546875" style="439" bestFit="1" customWidth="1"/>
    <col min="8836" max="8836" width="7.7109375" style="439" bestFit="1" customWidth="1"/>
    <col min="8837" max="8837" width="2.7109375" style="439" bestFit="1" customWidth="1"/>
    <col min="8838" max="8838" width="6.85546875" style="439" bestFit="1" customWidth="1"/>
    <col min="8839" max="8839" width="9" style="439" bestFit="1" customWidth="1"/>
    <col min="8840" max="8840" width="2.7109375" style="439" bestFit="1" customWidth="1"/>
    <col min="8841" max="8841" width="6.85546875" style="439" bestFit="1" customWidth="1"/>
    <col min="8842" max="8842" width="7.7109375" style="439" bestFit="1" customWidth="1"/>
    <col min="8843" max="8843" width="2.7109375" style="439" bestFit="1" customWidth="1"/>
    <col min="8844" max="8844" width="6.85546875" style="439" bestFit="1" customWidth="1"/>
    <col min="8845" max="8852" width="7.7109375" style="439" bestFit="1" customWidth="1"/>
    <col min="8853" max="8853" width="6.85546875" style="439" bestFit="1" customWidth="1"/>
    <col min="8854" max="8854" width="2.7109375" style="439" bestFit="1" customWidth="1"/>
    <col min="8855" max="8863" width="7.7109375" style="439" bestFit="1" customWidth="1"/>
    <col min="8864" max="8864" width="2.7109375" style="439" bestFit="1" customWidth="1"/>
    <col min="8865" max="8865" width="6" style="439" bestFit="1" customWidth="1"/>
    <col min="8866" max="8867" width="2.7109375" style="439" bestFit="1" customWidth="1"/>
    <col min="8868" max="8868" width="6" style="439" bestFit="1" customWidth="1"/>
    <col min="8869" max="8869" width="2.7109375" style="439" customWidth="1"/>
    <col min="8870" max="8870" width="7.7109375" style="439" bestFit="1" customWidth="1"/>
    <col min="8871" max="8871" width="6" style="439" bestFit="1" customWidth="1"/>
    <col min="8872" max="8872" width="2.7109375" style="439" customWidth="1"/>
    <col min="8873" max="8873" width="7.7109375" style="439" bestFit="1" customWidth="1"/>
    <col min="8874" max="8874" width="6" style="439" bestFit="1" customWidth="1"/>
    <col min="8875" max="8875" width="2.7109375" style="439" customWidth="1"/>
    <col min="8876" max="8876" width="7.7109375" style="439" bestFit="1" customWidth="1"/>
    <col min="8877" max="8877" width="6" style="439" bestFit="1" customWidth="1"/>
    <col min="8878" max="8880" width="2.7109375" style="439" customWidth="1"/>
    <col min="8881" max="8893" width="2.7109375" style="439" bestFit="1" customWidth="1"/>
    <col min="8894" max="8901" width="7.7109375" style="439" bestFit="1" customWidth="1"/>
    <col min="8902" max="8903" width="2.7109375" style="439" bestFit="1" customWidth="1"/>
    <col min="8904" max="8912" width="7.7109375" style="439" bestFit="1" customWidth="1"/>
    <col min="8913" max="8917" width="2.7109375" style="439" bestFit="1" customWidth="1"/>
    <col min="8918" max="8918" width="2.7109375" style="439" customWidth="1"/>
    <col min="8919" max="8919" width="7.7109375" style="439" bestFit="1" customWidth="1"/>
    <col min="8920" max="8921" width="2.7109375" style="439" customWidth="1"/>
    <col min="8922" max="8922" width="7.7109375" style="439" bestFit="1" customWidth="1"/>
    <col min="8923" max="8924" width="2.7109375" style="439" customWidth="1"/>
    <col min="8925" max="8925" width="7.7109375" style="439" bestFit="1" customWidth="1"/>
    <col min="8926" max="8929" width="2.7109375" style="439" customWidth="1"/>
    <col min="8930" max="8930" width="2.7109375" style="439" bestFit="1" customWidth="1"/>
    <col min="8931" max="8931" width="7.7109375" style="439" bestFit="1" customWidth="1"/>
    <col min="8932" max="8933" width="2.7109375" style="439" bestFit="1" customWidth="1"/>
    <col min="8934" max="8934" width="7.7109375" style="439" bestFit="1" customWidth="1"/>
    <col min="8935" max="8936" width="2.7109375" style="439" bestFit="1" customWidth="1"/>
    <col min="8937" max="8937" width="9" style="439" bestFit="1" customWidth="1"/>
    <col min="8938" max="8939" width="2.7109375" style="439" bestFit="1" customWidth="1"/>
    <col min="8940" max="8940" width="7.7109375" style="439" bestFit="1" customWidth="1"/>
    <col min="8941" max="8966" width="2.7109375" style="439" bestFit="1" customWidth="1"/>
    <col min="8967" max="9079" width="5.42578125" style="439"/>
    <col min="9080" max="9080" width="5.42578125" style="439" bestFit="1" customWidth="1"/>
    <col min="9081" max="9081" width="6.28515625" style="439" bestFit="1" customWidth="1"/>
    <col min="9082" max="9082" width="7.85546875" style="439" bestFit="1" customWidth="1"/>
    <col min="9083" max="9084" width="12.42578125" style="439" bestFit="1" customWidth="1"/>
    <col min="9085" max="9085" width="13.28515625" style="439" bestFit="1" customWidth="1"/>
    <col min="9086" max="9086" width="9.85546875" style="439" bestFit="1" customWidth="1"/>
    <col min="9087" max="9087" width="9" style="439" bestFit="1" customWidth="1"/>
    <col min="9088" max="9088" width="1.42578125" style="439" customWidth="1"/>
    <col min="9089" max="9089" width="9" style="439" bestFit="1" customWidth="1"/>
    <col min="9090" max="9090" width="2.7109375" style="439" bestFit="1" customWidth="1"/>
    <col min="9091" max="9091" width="6.85546875" style="439" bestFit="1" customWidth="1"/>
    <col min="9092" max="9092" width="7.7109375" style="439" bestFit="1" customWidth="1"/>
    <col min="9093" max="9093" width="2.7109375" style="439" bestFit="1" customWidth="1"/>
    <col min="9094" max="9094" width="6.85546875" style="439" bestFit="1" customWidth="1"/>
    <col min="9095" max="9095" width="9" style="439" bestFit="1" customWidth="1"/>
    <col min="9096" max="9096" width="2.7109375" style="439" bestFit="1" customWidth="1"/>
    <col min="9097" max="9097" width="6.85546875" style="439" bestFit="1" customWidth="1"/>
    <col min="9098" max="9098" width="7.7109375" style="439" bestFit="1" customWidth="1"/>
    <col min="9099" max="9099" width="2.7109375" style="439" bestFit="1" customWidth="1"/>
    <col min="9100" max="9100" width="6.85546875" style="439" bestFit="1" customWidth="1"/>
    <col min="9101" max="9108" width="7.7109375" style="439" bestFit="1" customWidth="1"/>
    <col min="9109" max="9109" width="6.85546875" style="439" bestFit="1" customWidth="1"/>
    <col min="9110" max="9110" width="2.7109375" style="439" bestFit="1" customWidth="1"/>
    <col min="9111" max="9119" width="7.7109375" style="439" bestFit="1" customWidth="1"/>
    <col min="9120" max="9120" width="2.7109375" style="439" bestFit="1" customWidth="1"/>
    <col min="9121" max="9121" width="6" style="439" bestFit="1" customWidth="1"/>
    <col min="9122" max="9123" width="2.7109375" style="439" bestFit="1" customWidth="1"/>
    <col min="9124" max="9124" width="6" style="439" bestFit="1" customWidth="1"/>
    <col min="9125" max="9125" width="2.7109375" style="439" customWidth="1"/>
    <col min="9126" max="9126" width="7.7109375" style="439" bestFit="1" customWidth="1"/>
    <col min="9127" max="9127" width="6" style="439" bestFit="1" customWidth="1"/>
    <col min="9128" max="9128" width="2.7109375" style="439" customWidth="1"/>
    <col min="9129" max="9129" width="7.7109375" style="439" bestFit="1" customWidth="1"/>
    <col min="9130" max="9130" width="6" style="439" bestFit="1" customWidth="1"/>
    <col min="9131" max="9131" width="2.7109375" style="439" customWidth="1"/>
    <col min="9132" max="9132" width="7.7109375" style="439" bestFit="1" customWidth="1"/>
    <col min="9133" max="9133" width="6" style="439" bestFit="1" customWidth="1"/>
    <col min="9134" max="9136" width="2.7109375" style="439" customWidth="1"/>
    <col min="9137" max="9149" width="2.7109375" style="439" bestFit="1" customWidth="1"/>
    <col min="9150" max="9157" width="7.7109375" style="439" bestFit="1" customWidth="1"/>
    <col min="9158" max="9159" width="2.7109375" style="439" bestFit="1" customWidth="1"/>
    <col min="9160" max="9168" width="7.7109375" style="439" bestFit="1" customWidth="1"/>
    <col min="9169" max="9173" width="2.7109375" style="439" bestFit="1" customWidth="1"/>
    <col min="9174" max="9174" width="2.7109375" style="439" customWidth="1"/>
    <col min="9175" max="9175" width="7.7109375" style="439" bestFit="1" customWidth="1"/>
    <col min="9176" max="9177" width="2.7109375" style="439" customWidth="1"/>
    <col min="9178" max="9178" width="7.7109375" style="439" bestFit="1" customWidth="1"/>
    <col min="9179" max="9180" width="2.7109375" style="439" customWidth="1"/>
    <col min="9181" max="9181" width="7.7109375" style="439" bestFit="1" customWidth="1"/>
    <col min="9182" max="9185" width="2.7109375" style="439" customWidth="1"/>
    <col min="9186" max="9186" width="2.7109375" style="439" bestFit="1" customWidth="1"/>
    <col min="9187" max="9187" width="7.7109375" style="439" bestFit="1" customWidth="1"/>
    <col min="9188" max="9189" width="2.7109375" style="439" bestFit="1" customWidth="1"/>
    <col min="9190" max="9190" width="7.7109375" style="439" bestFit="1" customWidth="1"/>
    <col min="9191" max="9192" width="2.7109375" style="439" bestFit="1" customWidth="1"/>
    <col min="9193" max="9193" width="9" style="439" bestFit="1" customWidth="1"/>
    <col min="9194" max="9195" width="2.7109375" style="439" bestFit="1" customWidth="1"/>
    <col min="9196" max="9196" width="7.7109375" style="439" bestFit="1" customWidth="1"/>
    <col min="9197" max="9222" width="2.7109375" style="439" bestFit="1" customWidth="1"/>
    <col min="9223" max="9335" width="5.42578125" style="439"/>
    <col min="9336" max="9336" width="5.42578125" style="439" bestFit="1" customWidth="1"/>
    <col min="9337" max="9337" width="6.28515625" style="439" bestFit="1" customWidth="1"/>
    <col min="9338" max="9338" width="7.85546875" style="439" bestFit="1" customWidth="1"/>
    <col min="9339" max="9340" width="12.42578125" style="439" bestFit="1" customWidth="1"/>
    <col min="9341" max="9341" width="13.28515625" style="439" bestFit="1" customWidth="1"/>
    <col min="9342" max="9342" width="9.85546875" style="439" bestFit="1" customWidth="1"/>
    <col min="9343" max="9343" width="9" style="439" bestFit="1" customWidth="1"/>
    <col min="9344" max="9344" width="1.42578125" style="439" customWidth="1"/>
    <col min="9345" max="9345" width="9" style="439" bestFit="1" customWidth="1"/>
    <col min="9346" max="9346" width="2.7109375" style="439" bestFit="1" customWidth="1"/>
    <col min="9347" max="9347" width="6.85546875" style="439" bestFit="1" customWidth="1"/>
    <col min="9348" max="9348" width="7.7109375" style="439" bestFit="1" customWidth="1"/>
    <col min="9349" max="9349" width="2.7109375" style="439" bestFit="1" customWidth="1"/>
    <col min="9350" max="9350" width="6.85546875" style="439" bestFit="1" customWidth="1"/>
    <col min="9351" max="9351" width="9" style="439" bestFit="1" customWidth="1"/>
    <col min="9352" max="9352" width="2.7109375" style="439" bestFit="1" customWidth="1"/>
    <col min="9353" max="9353" width="6.85546875" style="439" bestFit="1" customWidth="1"/>
    <col min="9354" max="9354" width="7.7109375" style="439" bestFit="1" customWidth="1"/>
    <col min="9355" max="9355" width="2.7109375" style="439" bestFit="1" customWidth="1"/>
    <col min="9356" max="9356" width="6.85546875" style="439" bestFit="1" customWidth="1"/>
    <col min="9357" max="9364" width="7.7109375" style="439" bestFit="1" customWidth="1"/>
    <col min="9365" max="9365" width="6.85546875" style="439" bestFit="1" customWidth="1"/>
    <col min="9366" max="9366" width="2.7109375" style="439" bestFit="1" customWidth="1"/>
    <col min="9367" max="9375" width="7.7109375" style="439" bestFit="1" customWidth="1"/>
    <col min="9376" max="9376" width="2.7109375" style="439" bestFit="1" customWidth="1"/>
    <col min="9377" max="9377" width="6" style="439" bestFit="1" customWidth="1"/>
    <col min="9378" max="9379" width="2.7109375" style="439" bestFit="1" customWidth="1"/>
    <col min="9380" max="9380" width="6" style="439" bestFit="1" customWidth="1"/>
    <col min="9381" max="9381" width="2.7109375" style="439" customWidth="1"/>
    <col min="9382" max="9382" width="7.7109375" style="439" bestFit="1" customWidth="1"/>
    <col min="9383" max="9383" width="6" style="439" bestFit="1" customWidth="1"/>
    <col min="9384" max="9384" width="2.7109375" style="439" customWidth="1"/>
    <col min="9385" max="9385" width="7.7109375" style="439" bestFit="1" customWidth="1"/>
    <col min="9386" max="9386" width="6" style="439" bestFit="1" customWidth="1"/>
    <col min="9387" max="9387" width="2.7109375" style="439" customWidth="1"/>
    <col min="9388" max="9388" width="7.7109375" style="439" bestFit="1" customWidth="1"/>
    <col min="9389" max="9389" width="6" style="439" bestFit="1" customWidth="1"/>
    <col min="9390" max="9392" width="2.7109375" style="439" customWidth="1"/>
    <col min="9393" max="9405" width="2.7109375" style="439" bestFit="1" customWidth="1"/>
    <col min="9406" max="9413" width="7.7109375" style="439" bestFit="1" customWidth="1"/>
    <col min="9414" max="9415" width="2.7109375" style="439" bestFit="1" customWidth="1"/>
    <col min="9416" max="9424" width="7.7109375" style="439" bestFit="1" customWidth="1"/>
    <col min="9425" max="9429" width="2.7109375" style="439" bestFit="1" customWidth="1"/>
    <col min="9430" max="9430" width="2.7109375" style="439" customWidth="1"/>
    <col min="9431" max="9431" width="7.7109375" style="439" bestFit="1" customWidth="1"/>
    <col min="9432" max="9433" width="2.7109375" style="439" customWidth="1"/>
    <col min="9434" max="9434" width="7.7109375" style="439" bestFit="1" customWidth="1"/>
    <col min="9435" max="9436" width="2.7109375" style="439" customWidth="1"/>
    <col min="9437" max="9437" width="7.7109375" style="439" bestFit="1" customWidth="1"/>
    <col min="9438" max="9441" width="2.7109375" style="439" customWidth="1"/>
    <col min="9442" max="9442" width="2.7109375" style="439" bestFit="1" customWidth="1"/>
    <col min="9443" max="9443" width="7.7109375" style="439" bestFit="1" customWidth="1"/>
    <col min="9444" max="9445" width="2.7109375" style="439" bestFit="1" customWidth="1"/>
    <col min="9446" max="9446" width="7.7109375" style="439" bestFit="1" customWidth="1"/>
    <col min="9447" max="9448" width="2.7109375" style="439" bestFit="1" customWidth="1"/>
    <col min="9449" max="9449" width="9" style="439" bestFit="1" customWidth="1"/>
    <col min="9450" max="9451" width="2.7109375" style="439" bestFit="1" customWidth="1"/>
    <col min="9452" max="9452" width="7.7109375" style="439" bestFit="1" customWidth="1"/>
    <col min="9453" max="9478" width="2.7109375" style="439" bestFit="1" customWidth="1"/>
    <col min="9479" max="9591" width="5.42578125" style="439"/>
    <col min="9592" max="9592" width="5.42578125" style="439" bestFit="1" customWidth="1"/>
    <col min="9593" max="9593" width="6.28515625" style="439" bestFit="1" customWidth="1"/>
    <col min="9594" max="9594" width="7.85546875" style="439" bestFit="1" customWidth="1"/>
    <col min="9595" max="9596" width="12.42578125" style="439" bestFit="1" customWidth="1"/>
    <col min="9597" max="9597" width="13.28515625" style="439" bestFit="1" customWidth="1"/>
    <col min="9598" max="9598" width="9.85546875" style="439" bestFit="1" customWidth="1"/>
    <col min="9599" max="9599" width="9" style="439" bestFit="1" customWidth="1"/>
    <col min="9600" max="9600" width="1.42578125" style="439" customWidth="1"/>
    <col min="9601" max="9601" width="9" style="439" bestFit="1" customWidth="1"/>
    <col min="9602" max="9602" width="2.7109375" style="439" bestFit="1" customWidth="1"/>
    <col min="9603" max="9603" width="6.85546875" style="439" bestFit="1" customWidth="1"/>
    <col min="9604" max="9604" width="7.7109375" style="439" bestFit="1" customWidth="1"/>
    <col min="9605" max="9605" width="2.7109375" style="439" bestFit="1" customWidth="1"/>
    <col min="9606" max="9606" width="6.85546875" style="439" bestFit="1" customWidth="1"/>
    <col min="9607" max="9607" width="9" style="439" bestFit="1" customWidth="1"/>
    <col min="9608" max="9608" width="2.7109375" style="439" bestFit="1" customWidth="1"/>
    <col min="9609" max="9609" width="6.85546875" style="439" bestFit="1" customWidth="1"/>
    <col min="9610" max="9610" width="7.7109375" style="439" bestFit="1" customWidth="1"/>
    <col min="9611" max="9611" width="2.7109375" style="439" bestFit="1" customWidth="1"/>
    <col min="9612" max="9612" width="6.85546875" style="439" bestFit="1" customWidth="1"/>
    <col min="9613" max="9620" width="7.7109375" style="439" bestFit="1" customWidth="1"/>
    <col min="9621" max="9621" width="6.85546875" style="439" bestFit="1" customWidth="1"/>
    <col min="9622" max="9622" width="2.7109375" style="439" bestFit="1" customWidth="1"/>
    <col min="9623" max="9631" width="7.7109375" style="439" bestFit="1" customWidth="1"/>
    <col min="9632" max="9632" width="2.7109375" style="439" bestFit="1" customWidth="1"/>
    <col min="9633" max="9633" width="6" style="439" bestFit="1" customWidth="1"/>
    <col min="9634" max="9635" width="2.7109375" style="439" bestFit="1" customWidth="1"/>
    <col min="9636" max="9636" width="6" style="439" bestFit="1" customWidth="1"/>
    <col min="9637" max="9637" width="2.7109375" style="439" customWidth="1"/>
    <col min="9638" max="9638" width="7.7109375" style="439" bestFit="1" customWidth="1"/>
    <col min="9639" max="9639" width="6" style="439" bestFit="1" customWidth="1"/>
    <col min="9640" max="9640" width="2.7109375" style="439" customWidth="1"/>
    <col min="9641" max="9641" width="7.7109375" style="439" bestFit="1" customWidth="1"/>
    <col min="9642" max="9642" width="6" style="439" bestFit="1" customWidth="1"/>
    <col min="9643" max="9643" width="2.7109375" style="439" customWidth="1"/>
    <col min="9644" max="9644" width="7.7109375" style="439" bestFit="1" customWidth="1"/>
    <col min="9645" max="9645" width="6" style="439" bestFit="1" customWidth="1"/>
    <col min="9646" max="9648" width="2.7109375" style="439" customWidth="1"/>
    <col min="9649" max="9661" width="2.7109375" style="439" bestFit="1" customWidth="1"/>
    <col min="9662" max="9669" width="7.7109375" style="439" bestFit="1" customWidth="1"/>
    <col min="9670" max="9671" width="2.7109375" style="439" bestFit="1" customWidth="1"/>
    <col min="9672" max="9680" width="7.7109375" style="439" bestFit="1" customWidth="1"/>
    <col min="9681" max="9685" width="2.7109375" style="439" bestFit="1" customWidth="1"/>
    <col min="9686" max="9686" width="2.7109375" style="439" customWidth="1"/>
    <col min="9687" max="9687" width="7.7109375" style="439" bestFit="1" customWidth="1"/>
    <col min="9688" max="9689" width="2.7109375" style="439" customWidth="1"/>
    <col min="9690" max="9690" width="7.7109375" style="439" bestFit="1" customWidth="1"/>
    <col min="9691" max="9692" width="2.7109375" style="439" customWidth="1"/>
    <col min="9693" max="9693" width="7.7109375" style="439" bestFit="1" customWidth="1"/>
    <col min="9694" max="9697" width="2.7109375" style="439" customWidth="1"/>
    <col min="9698" max="9698" width="2.7109375" style="439" bestFit="1" customWidth="1"/>
    <col min="9699" max="9699" width="7.7109375" style="439" bestFit="1" customWidth="1"/>
    <col min="9700" max="9701" width="2.7109375" style="439" bestFit="1" customWidth="1"/>
    <col min="9702" max="9702" width="7.7109375" style="439" bestFit="1" customWidth="1"/>
    <col min="9703" max="9704" width="2.7109375" style="439" bestFit="1" customWidth="1"/>
    <col min="9705" max="9705" width="9" style="439" bestFit="1" customWidth="1"/>
    <col min="9706" max="9707" width="2.7109375" style="439" bestFit="1" customWidth="1"/>
    <col min="9708" max="9708" width="7.7109375" style="439" bestFit="1" customWidth="1"/>
    <col min="9709" max="9734" width="2.7109375" style="439" bestFit="1" customWidth="1"/>
    <col min="9735" max="9847" width="5.42578125" style="439"/>
    <col min="9848" max="9848" width="5.42578125" style="439" bestFit="1" customWidth="1"/>
    <col min="9849" max="9849" width="6.28515625" style="439" bestFit="1" customWidth="1"/>
    <col min="9850" max="9850" width="7.85546875" style="439" bestFit="1" customWidth="1"/>
    <col min="9851" max="9852" width="12.42578125" style="439" bestFit="1" customWidth="1"/>
    <col min="9853" max="9853" width="13.28515625" style="439" bestFit="1" customWidth="1"/>
    <col min="9854" max="9854" width="9.85546875" style="439" bestFit="1" customWidth="1"/>
    <col min="9855" max="9855" width="9" style="439" bestFit="1" customWidth="1"/>
    <col min="9856" max="9856" width="1.42578125" style="439" customWidth="1"/>
    <col min="9857" max="9857" width="9" style="439" bestFit="1" customWidth="1"/>
    <col min="9858" max="9858" width="2.7109375" style="439" bestFit="1" customWidth="1"/>
    <col min="9859" max="9859" width="6.85546875" style="439" bestFit="1" customWidth="1"/>
    <col min="9860" max="9860" width="7.7109375" style="439" bestFit="1" customWidth="1"/>
    <col min="9861" max="9861" width="2.7109375" style="439" bestFit="1" customWidth="1"/>
    <col min="9862" max="9862" width="6.85546875" style="439" bestFit="1" customWidth="1"/>
    <col min="9863" max="9863" width="9" style="439" bestFit="1" customWidth="1"/>
    <col min="9864" max="9864" width="2.7109375" style="439" bestFit="1" customWidth="1"/>
    <col min="9865" max="9865" width="6.85546875" style="439" bestFit="1" customWidth="1"/>
    <col min="9866" max="9866" width="7.7109375" style="439" bestFit="1" customWidth="1"/>
    <col min="9867" max="9867" width="2.7109375" style="439" bestFit="1" customWidth="1"/>
    <col min="9868" max="9868" width="6.85546875" style="439" bestFit="1" customWidth="1"/>
    <col min="9869" max="9876" width="7.7109375" style="439" bestFit="1" customWidth="1"/>
    <col min="9877" max="9877" width="6.85546875" style="439" bestFit="1" customWidth="1"/>
    <col min="9878" max="9878" width="2.7109375" style="439" bestFit="1" customWidth="1"/>
    <col min="9879" max="9887" width="7.7109375" style="439" bestFit="1" customWidth="1"/>
    <col min="9888" max="9888" width="2.7109375" style="439" bestFit="1" customWidth="1"/>
    <col min="9889" max="9889" width="6" style="439" bestFit="1" customWidth="1"/>
    <col min="9890" max="9891" width="2.7109375" style="439" bestFit="1" customWidth="1"/>
    <col min="9892" max="9892" width="6" style="439" bestFit="1" customWidth="1"/>
    <col min="9893" max="9893" width="2.7109375" style="439" customWidth="1"/>
    <col min="9894" max="9894" width="7.7109375" style="439" bestFit="1" customWidth="1"/>
    <col min="9895" max="9895" width="6" style="439" bestFit="1" customWidth="1"/>
    <col min="9896" max="9896" width="2.7109375" style="439" customWidth="1"/>
    <col min="9897" max="9897" width="7.7109375" style="439" bestFit="1" customWidth="1"/>
    <col min="9898" max="9898" width="6" style="439" bestFit="1" customWidth="1"/>
    <col min="9899" max="9899" width="2.7109375" style="439" customWidth="1"/>
    <col min="9900" max="9900" width="7.7109375" style="439" bestFit="1" customWidth="1"/>
    <col min="9901" max="9901" width="6" style="439" bestFit="1" customWidth="1"/>
    <col min="9902" max="9904" width="2.7109375" style="439" customWidth="1"/>
    <col min="9905" max="9917" width="2.7109375" style="439" bestFit="1" customWidth="1"/>
    <col min="9918" max="9925" width="7.7109375" style="439" bestFit="1" customWidth="1"/>
    <col min="9926" max="9927" width="2.7109375" style="439" bestFit="1" customWidth="1"/>
    <col min="9928" max="9936" width="7.7109375" style="439" bestFit="1" customWidth="1"/>
    <col min="9937" max="9941" width="2.7109375" style="439" bestFit="1" customWidth="1"/>
    <col min="9942" max="9942" width="2.7109375" style="439" customWidth="1"/>
    <col min="9943" max="9943" width="7.7109375" style="439" bestFit="1" customWidth="1"/>
    <col min="9944" max="9945" width="2.7109375" style="439" customWidth="1"/>
    <col min="9946" max="9946" width="7.7109375" style="439" bestFit="1" customWidth="1"/>
    <col min="9947" max="9948" width="2.7109375" style="439" customWidth="1"/>
    <col min="9949" max="9949" width="7.7109375" style="439" bestFit="1" customWidth="1"/>
    <col min="9950" max="9953" width="2.7109375" style="439" customWidth="1"/>
    <col min="9954" max="9954" width="2.7109375" style="439" bestFit="1" customWidth="1"/>
    <col min="9955" max="9955" width="7.7109375" style="439" bestFit="1" customWidth="1"/>
    <col min="9956" max="9957" width="2.7109375" style="439" bestFit="1" customWidth="1"/>
    <col min="9958" max="9958" width="7.7109375" style="439" bestFit="1" customWidth="1"/>
    <col min="9959" max="9960" width="2.7109375" style="439" bestFit="1" customWidth="1"/>
    <col min="9961" max="9961" width="9" style="439" bestFit="1" customWidth="1"/>
    <col min="9962" max="9963" width="2.7109375" style="439" bestFit="1" customWidth="1"/>
    <col min="9964" max="9964" width="7.7109375" style="439" bestFit="1" customWidth="1"/>
    <col min="9965" max="9990" width="2.7109375" style="439" bestFit="1" customWidth="1"/>
    <col min="9991" max="10103" width="5.42578125" style="439"/>
    <col min="10104" max="10104" width="5.42578125" style="439" bestFit="1" customWidth="1"/>
    <col min="10105" max="10105" width="6.28515625" style="439" bestFit="1" customWidth="1"/>
    <col min="10106" max="10106" width="7.85546875" style="439" bestFit="1" customWidth="1"/>
    <col min="10107" max="10108" width="12.42578125" style="439" bestFit="1" customWidth="1"/>
    <col min="10109" max="10109" width="13.28515625" style="439" bestFit="1" customWidth="1"/>
    <col min="10110" max="10110" width="9.85546875" style="439" bestFit="1" customWidth="1"/>
    <col min="10111" max="10111" width="9" style="439" bestFit="1" customWidth="1"/>
    <col min="10112" max="10112" width="1.42578125" style="439" customWidth="1"/>
    <col min="10113" max="10113" width="9" style="439" bestFit="1" customWidth="1"/>
    <col min="10114" max="10114" width="2.7109375" style="439" bestFit="1" customWidth="1"/>
    <col min="10115" max="10115" width="6.85546875" style="439" bestFit="1" customWidth="1"/>
    <col min="10116" max="10116" width="7.7109375" style="439" bestFit="1" customWidth="1"/>
    <col min="10117" max="10117" width="2.7109375" style="439" bestFit="1" customWidth="1"/>
    <col min="10118" max="10118" width="6.85546875" style="439" bestFit="1" customWidth="1"/>
    <col min="10119" max="10119" width="9" style="439" bestFit="1" customWidth="1"/>
    <col min="10120" max="10120" width="2.7109375" style="439" bestFit="1" customWidth="1"/>
    <col min="10121" max="10121" width="6.85546875" style="439" bestFit="1" customWidth="1"/>
    <col min="10122" max="10122" width="7.7109375" style="439" bestFit="1" customWidth="1"/>
    <col min="10123" max="10123" width="2.7109375" style="439" bestFit="1" customWidth="1"/>
    <col min="10124" max="10124" width="6.85546875" style="439" bestFit="1" customWidth="1"/>
    <col min="10125" max="10132" width="7.7109375" style="439" bestFit="1" customWidth="1"/>
    <col min="10133" max="10133" width="6.85546875" style="439" bestFit="1" customWidth="1"/>
    <col min="10134" max="10134" width="2.7109375" style="439" bestFit="1" customWidth="1"/>
    <col min="10135" max="10143" width="7.7109375" style="439" bestFit="1" customWidth="1"/>
    <col min="10144" max="10144" width="2.7109375" style="439" bestFit="1" customWidth="1"/>
    <col min="10145" max="10145" width="6" style="439" bestFit="1" customWidth="1"/>
    <col min="10146" max="10147" width="2.7109375" style="439" bestFit="1" customWidth="1"/>
    <col min="10148" max="10148" width="6" style="439" bestFit="1" customWidth="1"/>
    <col min="10149" max="10149" width="2.7109375" style="439" customWidth="1"/>
    <col min="10150" max="10150" width="7.7109375" style="439" bestFit="1" customWidth="1"/>
    <col min="10151" max="10151" width="6" style="439" bestFit="1" customWidth="1"/>
    <col min="10152" max="10152" width="2.7109375" style="439" customWidth="1"/>
    <col min="10153" max="10153" width="7.7109375" style="439" bestFit="1" customWidth="1"/>
    <col min="10154" max="10154" width="6" style="439" bestFit="1" customWidth="1"/>
    <col min="10155" max="10155" width="2.7109375" style="439" customWidth="1"/>
    <col min="10156" max="10156" width="7.7109375" style="439" bestFit="1" customWidth="1"/>
    <col min="10157" max="10157" width="6" style="439" bestFit="1" customWidth="1"/>
    <col min="10158" max="10160" width="2.7109375" style="439" customWidth="1"/>
    <col min="10161" max="10173" width="2.7109375" style="439" bestFit="1" customWidth="1"/>
    <col min="10174" max="10181" width="7.7109375" style="439" bestFit="1" customWidth="1"/>
    <col min="10182" max="10183" width="2.7109375" style="439" bestFit="1" customWidth="1"/>
    <col min="10184" max="10192" width="7.7109375" style="439" bestFit="1" customWidth="1"/>
    <col min="10193" max="10197" width="2.7109375" style="439" bestFit="1" customWidth="1"/>
    <col min="10198" max="10198" width="2.7109375" style="439" customWidth="1"/>
    <col min="10199" max="10199" width="7.7109375" style="439" bestFit="1" customWidth="1"/>
    <col min="10200" max="10201" width="2.7109375" style="439" customWidth="1"/>
    <col min="10202" max="10202" width="7.7109375" style="439" bestFit="1" customWidth="1"/>
    <col min="10203" max="10204" width="2.7109375" style="439" customWidth="1"/>
    <col min="10205" max="10205" width="7.7109375" style="439" bestFit="1" customWidth="1"/>
    <col min="10206" max="10209" width="2.7109375" style="439" customWidth="1"/>
    <col min="10210" max="10210" width="2.7109375" style="439" bestFit="1" customWidth="1"/>
    <col min="10211" max="10211" width="7.7109375" style="439" bestFit="1" customWidth="1"/>
    <col min="10212" max="10213" width="2.7109375" style="439" bestFit="1" customWidth="1"/>
    <col min="10214" max="10214" width="7.7109375" style="439" bestFit="1" customWidth="1"/>
    <col min="10215" max="10216" width="2.7109375" style="439" bestFit="1" customWidth="1"/>
    <col min="10217" max="10217" width="9" style="439" bestFit="1" customWidth="1"/>
    <col min="10218" max="10219" width="2.7109375" style="439" bestFit="1" customWidth="1"/>
    <col min="10220" max="10220" width="7.7109375" style="439" bestFit="1" customWidth="1"/>
    <col min="10221" max="10246" width="2.7109375" style="439" bestFit="1" customWidth="1"/>
    <col min="10247" max="10359" width="5.42578125" style="439"/>
    <col min="10360" max="10360" width="5.42578125" style="439" bestFit="1" customWidth="1"/>
    <col min="10361" max="10361" width="6.28515625" style="439" bestFit="1" customWidth="1"/>
    <col min="10362" max="10362" width="7.85546875" style="439" bestFit="1" customWidth="1"/>
    <col min="10363" max="10364" width="12.42578125" style="439" bestFit="1" customWidth="1"/>
    <col min="10365" max="10365" width="13.28515625" style="439" bestFit="1" customWidth="1"/>
    <col min="10366" max="10366" width="9.85546875" style="439" bestFit="1" customWidth="1"/>
    <col min="10367" max="10367" width="9" style="439" bestFit="1" customWidth="1"/>
    <col min="10368" max="10368" width="1.42578125" style="439" customWidth="1"/>
    <col min="10369" max="10369" width="9" style="439" bestFit="1" customWidth="1"/>
    <col min="10370" max="10370" width="2.7109375" style="439" bestFit="1" customWidth="1"/>
    <col min="10371" max="10371" width="6.85546875" style="439" bestFit="1" customWidth="1"/>
    <col min="10372" max="10372" width="7.7109375" style="439" bestFit="1" customWidth="1"/>
    <col min="10373" max="10373" width="2.7109375" style="439" bestFit="1" customWidth="1"/>
    <col min="10374" max="10374" width="6.85546875" style="439" bestFit="1" customWidth="1"/>
    <col min="10375" max="10375" width="9" style="439" bestFit="1" customWidth="1"/>
    <col min="10376" max="10376" width="2.7109375" style="439" bestFit="1" customWidth="1"/>
    <col min="10377" max="10377" width="6.85546875" style="439" bestFit="1" customWidth="1"/>
    <col min="10378" max="10378" width="7.7109375" style="439" bestFit="1" customWidth="1"/>
    <col min="10379" max="10379" width="2.7109375" style="439" bestFit="1" customWidth="1"/>
    <col min="10380" max="10380" width="6.85546875" style="439" bestFit="1" customWidth="1"/>
    <col min="10381" max="10388" width="7.7109375" style="439" bestFit="1" customWidth="1"/>
    <col min="10389" max="10389" width="6.85546875" style="439" bestFit="1" customWidth="1"/>
    <col min="10390" max="10390" width="2.7109375" style="439" bestFit="1" customWidth="1"/>
    <col min="10391" max="10399" width="7.7109375" style="439" bestFit="1" customWidth="1"/>
    <col min="10400" max="10400" width="2.7109375" style="439" bestFit="1" customWidth="1"/>
    <col min="10401" max="10401" width="6" style="439" bestFit="1" customWidth="1"/>
    <col min="10402" max="10403" width="2.7109375" style="439" bestFit="1" customWidth="1"/>
    <col min="10404" max="10404" width="6" style="439" bestFit="1" customWidth="1"/>
    <col min="10405" max="10405" width="2.7109375" style="439" customWidth="1"/>
    <col min="10406" max="10406" width="7.7109375" style="439" bestFit="1" customWidth="1"/>
    <col min="10407" max="10407" width="6" style="439" bestFit="1" customWidth="1"/>
    <col min="10408" max="10408" width="2.7109375" style="439" customWidth="1"/>
    <col min="10409" max="10409" width="7.7109375" style="439" bestFit="1" customWidth="1"/>
    <col min="10410" max="10410" width="6" style="439" bestFit="1" customWidth="1"/>
    <col min="10411" max="10411" width="2.7109375" style="439" customWidth="1"/>
    <col min="10412" max="10412" width="7.7109375" style="439" bestFit="1" customWidth="1"/>
    <col min="10413" max="10413" width="6" style="439" bestFit="1" customWidth="1"/>
    <col min="10414" max="10416" width="2.7109375" style="439" customWidth="1"/>
    <col min="10417" max="10429" width="2.7109375" style="439" bestFit="1" customWidth="1"/>
    <col min="10430" max="10437" width="7.7109375" style="439" bestFit="1" customWidth="1"/>
    <col min="10438" max="10439" width="2.7109375" style="439" bestFit="1" customWidth="1"/>
    <col min="10440" max="10448" width="7.7109375" style="439" bestFit="1" customWidth="1"/>
    <col min="10449" max="10453" width="2.7109375" style="439" bestFit="1" customWidth="1"/>
    <col min="10454" max="10454" width="2.7109375" style="439" customWidth="1"/>
    <col min="10455" max="10455" width="7.7109375" style="439" bestFit="1" customWidth="1"/>
    <col min="10456" max="10457" width="2.7109375" style="439" customWidth="1"/>
    <col min="10458" max="10458" width="7.7109375" style="439" bestFit="1" customWidth="1"/>
    <col min="10459" max="10460" width="2.7109375" style="439" customWidth="1"/>
    <col min="10461" max="10461" width="7.7109375" style="439" bestFit="1" customWidth="1"/>
    <col min="10462" max="10465" width="2.7109375" style="439" customWidth="1"/>
    <col min="10466" max="10466" width="2.7109375" style="439" bestFit="1" customWidth="1"/>
    <col min="10467" max="10467" width="7.7109375" style="439" bestFit="1" customWidth="1"/>
    <col min="10468" max="10469" width="2.7109375" style="439" bestFit="1" customWidth="1"/>
    <col min="10470" max="10470" width="7.7109375" style="439" bestFit="1" customWidth="1"/>
    <col min="10471" max="10472" width="2.7109375" style="439" bestFit="1" customWidth="1"/>
    <col min="10473" max="10473" width="9" style="439" bestFit="1" customWidth="1"/>
    <col min="10474" max="10475" width="2.7109375" style="439" bestFit="1" customWidth="1"/>
    <col min="10476" max="10476" width="7.7109375" style="439" bestFit="1" customWidth="1"/>
    <col min="10477" max="10502" width="2.7109375" style="439" bestFit="1" customWidth="1"/>
    <col min="10503" max="10615" width="5.42578125" style="439"/>
    <col min="10616" max="10616" width="5.42578125" style="439" bestFit="1" customWidth="1"/>
    <col min="10617" max="10617" width="6.28515625" style="439" bestFit="1" customWidth="1"/>
    <col min="10618" max="10618" width="7.85546875" style="439" bestFit="1" customWidth="1"/>
    <col min="10619" max="10620" width="12.42578125" style="439" bestFit="1" customWidth="1"/>
    <col min="10621" max="10621" width="13.28515625" style="439" bestFit="1" customWidth="1"/>
    <col min="10622" max="10622" width="9.85546875" style="439" bestFit="1" customWidth="1"/>
    <col min="10623" max="10623" width="9" style="439" bestFit="1" customWidth="1"/>
    <col min="10624" max="10624" width="1.42578125" style="439" customWidth="1"/>
    <col min="10625" max="10625" width="9" style="439" bestFit="1" customWidth="1"/>
    <col min="10626" max="10626" width="2.7109375" style="439" bestFit="1" customWidth="1"/>
    <col min="10627" max="10627" width="6.85546875" style="439" bestFit="1" customWidth="1"/>
    <col min="10628" max="10628" width="7.7109375" style="439" bestFit="1" customWidth="1"/>
    <col min="10629" max="10629" width="2.7109375" style="439" bestFit="1" customWidth="1"/>
    <col min="10630" max="10630" width="6.85546875" style="439" bestFit="1" customWidth="1"/>
    <col min="10631" max="10631" width="9" style="439" bestFit="1" customWidth="1"/>
    <col min="10632" max="10632" width="2.7109375" style="439" bestFit="1" customWidth="1"/>
    <col min="10633" max="10633" width="6.85546875" style="439" bestFit="1" customWidth="1"/>
    <col min="10634" max="10634" width="7.7109375" style="439" bestFit="1" customWidth="1"/>
    <col min="10635" max="10635" width="2.7109375" style="439" bestFit="1" customWidth="1"/>
    <col min="10636" max="10636" width="6.85546875" style="439" bestFit="1" customWidth="1"/>
    <col min="10637" max="10644" width="7.7109375" style="439" bestFit="1" customWidth="1"/>
    <col min="10645" max="10645" width="6.85546875" style="439" bestFit="1" customWidth="1"/>
    <col min="10646" max="10646" width="2.7109375" style="439" bestFit="1" customWidth="1"/>
    <col min="10647" max="10655" width="7.7109375" style="439" bestFit="1" customWidth="1"/>
    <col min="10656" max="10656" width="2.7109375" style="439" bestFit="1" customWidth="1"/>
    <col min="10657" max="10657" width="6" style="439" bestFit="1" customWidth="1"/>
    <col min="10658" max="10659" width="2.7109375" style="439" bestFit="1" customWidth="1"/>
    <col min="10660" max="10660" width="6" style="439" bestFit="1" customWidth="1"/>
    <col min="10661" max="10661" width="2.7109375" style="439" customWidth="1"/>
    <col min="10662" max="10662" width="7.7109375" style="439" bestFit="1" customWidth="1"/>
    <col min="10663" max="10663" width="6" style="439" bestFit="1" customWidth="1"/>
    <col min="10664" max="10664" width="2.7109375" style="439" customWidth="1"/>
    <col min="10665" max="10665" width="7.7109375" style="439" bestFit="1" customWidth="1"/>
    <col min="10666" max="10666" width="6" style="439" bestFit="1" customWidth="1"/>
    <col min="10667" max="10667" width="2.7109375" style="439" customWidth="1"/>
    <col min="10668" max="10668" width="7.7109375" style="439" bestFit="1" customWidth="1"/>
    <col min="10669" max="10669" width="6" style="439" bestFit="1" customWidth="1"/>
    <col min="10670" max="10672" width="2.7109375" style="439" customWidth="1"/>
    <col min="10673" max="10685" width="2.7109375" style="439" bestFit="1" customWidth="1"/>
    <col min="10686" max="10693" width="7.7109375" style="439" bestFit="1" customWidth="1"/>
    <col min="10694" max="10695" width="2.7109375" style="439" bestFit="1" customWidth="1"/>
    <col min="10696" max="10704" width="7.7109375" style="439" bestFit="1" customWidth="1"/>
    <col min="10705" max="10709" width="2.7109375" style="439" bestFit="1" customWidth="1"/>
    <col min="10710" max="10710" width="2.7109375" style="439" customWidth="1"/>
    <col min="10711" max="10711" width="7.7109375" style="439" bestFit="1" customWidth="1"/>
    <col min="10712" max="10713" width="2.7109375" style="439" customWidth="1"/>
    <col min="10714" max="10714" width="7.7109375" style="439" bestFit="1" customWidth="1"/>
    <col min="10715" max="10716" width="2.7109375" style="439" customWidth="1"/>
    <col min="10717" max="10717" width="7.7109375" style="439" bestFit="1" customWidth="1"/>
    <col min="10718" max="10721" width="2.7109375" style="439" customWidth="1"/>
    <col min="10722" max="10722" width="2.7109375" style="439" bestFit="1" customWidth="1"/>
    <col min="10723" max="10723" width="7.7109375" style="439" bestFit="1" customWidth="1"/>
    <col min="10724" max="10725" width="2.7109375" style="439" bestFit="1" customWidth="1"/>
    <col min="10726" max="10726" width="7.7109375" style="439" bestFit="1" customWidth="1"/>
    <col min="10727" max="10728" width="2.7109375" style="439" bestFit="1" customWidth="1"/>
    <col min="10729" max="10729" width="9" style="439" bestFit="1" customWidth="1"/>
    <col min="10730" max="10731" width="2.7109375" style="439" bestFit="1" customWidth="1"/>
    <col min="10732" max="10732" width="7.7109375" style="439" bestFit="1" customWidth="1"/>
    <col min="10733" max="10758" width="2.7109375" style="439" bestFit="1" customWidth="1"/>
    <col min="10759" max="10871" width="5.42578125" style="439"/>
    <col min="10872" max="10872" width="5.42578125" style="439" bestFit="1" customWidth="1"/>
    <col min="10873" max="10873" width="6.28515625" style="439" bestFit="1" customWidth="1"/>
    <col min="10874" max="10874" width="7.85546875" style="439" bestFit="1" customWidth="1"/>
    <col min="10875" max="10876" width="12.42578125" style="439" bestFit="1" customWidth="1"/>
    <col min="10877" max="10877" width="13.28515625" style="439" bestFit="1" customWidth="1"/>
    <col min="10878" max="10878" width="9.85546875" style="439" bestFit="1" customWidth="1"/>
    <col min="10879" max="10879" width="9" style="439" bestFit="1" customWidth="1"/>
    <col min="10880" max="10880" width="1.42578125" style="439" customWidth="1"/>
    <col min="10881" max="10881" width="9" style="439" bestFit="1" customWidth="1"/>
    <col min="10882" max="10882" width="2.7109375" style="439" bestFit="1" customWidth="1"/>
    <col min="10883" max="10883" width="6.85546875" style="439" bestFit="1" customWidth="1"/>
    <col min="10884" max="10884" width="7.7109375" style="439" bestFit="1" customWidth="1"/>
    <col min="10885" max="10885" width="2.7109375" style="439" bestFit="1" customWidth="1"/>
    <col min="10886" max="10886" width="6.85546875" style="439" bestFit="1" customWidth="1"/>
    <col min="10887" max="10887" width="9" style="439" bestFit="1" customWidth="1"/>
    <col min="10888" max="10888" width="2.7109375" style="439" bestFit="1" customWidth="1"/>
    <col min="10889" max="10889" width="6.85546875" style="439" bestFit="1" customWidth="1"/>
    <col min="10890" max="10890" width="7.7109375" style="439" bestFit="1" customWidth="1"/>
    <col min="10891" max="10891" width="2.7109375" style="439" bestFit="1" customWidth="1"/>
    <col min="10892" max="10892" width="6.85546875" style="439" bestFit="1" customWidth="1"/>
    <col min="10893" max="10900" width="7.7109375" style="439" bestFit="1" customWidth="1"/>
    <col min="10901" max="10901" width="6.85546875" style="439" bestFit="1" customWidth="1"/>
    <col min="10902" max="10902" width="2.7109375" style="439" bestFit="1" customWidth="1"/>
    <col min="10903" max="10911" width="7.7109375" style="439" bestFit="1" customWidth="1"/>
    <col min="10912" max="10912" width="2.7109375" style="439" bestFit="1" customWidth="1"/>
    <col min="10913" max="10913" width="6" style="439" bestFit="1" customWidth="1"/>
    <col min="10914" max="10915" width="2.7109375" style="439" bestFit="1" customWidth="1"/>
    <col min="10916" max="10916" width="6" style="439" bestFit="1" customWidth="1"/>
    <col min="10917" max="10917" width="2.7109375" style="439" customWidth="1"/>
    <col min="10918" max="10918" width="7.7109375" style="439" bestFit="1" customWidth="1"/>
    <col min="10919" max="10919" width="6" style="439" bestFit="1" customWidth="1"/>
    <col min="10920" max="10920" width="2.7109375" style="439" customWidth="1"/>
    <col min="10921" max="10921" width="7.7109375" style="439" bestFit="1" customWidth="1"/>
    <col min="10922" max="10922" width="6" style="439" bestFit="1" customWidth="1"/>
    <col min="10923" max="10923" width="2.7109375" style="439" customWidth="1"/>
    <col min="10924" max="10924" width="7.7109375" style="439" bestFit="1" customWidth="1"/>
    <col min="10925" max="10925" width="6" style="439" bestFit="1" customWidth="1"/>
    <col min="10926" max="10928" width="2.7109375" style="439" customWidth="1"/>
    <col min="10929" max="10941" width="2.7109375" style="439" bestFit="1" customWidth="1"/>
    <col min="10942" max="10949" width="7.7109375" style="439" bestFit="1" customWidth="1"/>
    <col min="10950" max="10951" width="2.7109375" style="439" bestFit="1" customWidth="1"/>
    <col min="10952" max="10960" width="7.7109375" style="439" bestFit="1" customWidth="1"/>
    <col min="10961" max="10965" width="2.7109375" style="439" bestFit="1" customWidth="1"/>
    <col min="10966" max="10966" width="2.7109375" style="439" customWidth="1"/>
    <col min="10967" max="10967" width="7.7109375" style="439" bestFit="1" customWidth="1"/>
    <col min="10968" max="10969" width="2.7109375" style="439" customWidth="1"/>
    <col min="10970" max="10970" width="7.7109375" style="439" bestFit="1" customWidth="1"/>
    <col min="10971" max="10972" width="2.7109375" style="439" customWidth="1"/>
    <col min="10973" max="10973" width="7.7109375" style="439" bestFit="1" customWidth="1"/>
    <col min="10974" max="10977" width="2.7109375" style="439" customWidth="1"/>
    <col min="10978" max="10978" width="2.7109375" style="439" bestFit="1" customWidth="1"/>
    <col min="10979" max="10979" width="7.7109375" style="439" bestFit="1" customWidth="1"/>
    <col min="10980" max="10981" width="2.7109375" style="439" bestFit="1" customWidth="1"/>
    <col min="10982" max="10982" width="7.7109375" style="439" bestFit="1" customWidth="1"/>
    <col min="10983" max="10984" width="2.7109375" style="439" bestFit="1" customWidth="1"/>
    <col min="10985" max="10985" width="9" style="439" bestFit="1" customWidth="1"/>
    <col min="10986" max="10987" width="2.7109375" style="439" bestFit="1" customWidth="1"/>
    <col min="10988" max="10988" width="7.7109375" style="439" bestFit="1" customWidth="1"/>
    <col min="10989" max="11014" width="2.7109375" style="439" bestFit="1" customWidth="1"/>
    <col min="11015" max="11127" width="5.42578125" style="439"/>
    <col min="11128" max="11128" width="5.42578125" style="439" bestFit="1" customWidth="1"/>
    <col min="11129" max="11129" width="6.28515625" style="439" bestFit="1" customWidth="1"/>
    <col min="11130" max="11130" width="7.85546875" style="439" bestFit="1" customWidth="1"/>
    <col min="11131" max="11132" width="12.42578125" style="439" bestFit="1" customWidth="1"/>
    <col min="11133" max="11133" width="13.28515625" style="439" bestFit="1" customWidth="1"/>
    <col min="11134" max="11134" width="9.85546875" style="439" bestFit="1" customWidth="1"/>
    <col min="11135" max="11135" width="9" style="439" bestFit="1" customWidth="1"/>
    <col min="11136" max="11136" width="1.42578125" style="439" customWidth="1"/>
    <col min="11137" max="11137" width="9" style="439" bestFit="1" customWidth="1"/>
    <col min="11138" max="11138" width="2.7109375" style="439" bestFit="1" customWidth="1"/>
    <col min="11139" max="11139" width="6.85546875" style="439" bestFit="1" customWidth="1"/>
    <col min="11140" max="11140" width="7.7109375" style="439" bestFit="1" customWidth="1"/>
    <col min="11141" max="11141" width="2.7109375" style="439" bestFit="1" customWidth="1"/>
    <col min="11142" max="11142" width="6.85546875" style="439" bestFit="1" customWidth="1"/>
    <col min="11143" max="11143" width="9" style="439" bestFit="1" customWidth="1"/>
    <col min="11144" max="11144" width="2.7109375" style="439" bestFit="1" customWidth="1"/>
    <col min="11145" max="11145" width="6.85546875" style="439" bestFit="1" customWidth="1"/>
    <col min="11146" max="11146" width="7.7109375" style="439" bestFit="1" customWidth="1"/>
    <col min="11147" max="11147" width="2.7109375" style="439" bestFit="1" customWidth="1"/>
    <col min="11148" max="11148" width="6.85546875" style="439" bestFit="1" customWidth="1"/>
    <col min="11149" max="11156" width="7.7109375" style="439" bestFit="1" customWidth="1"/>
    <col min="11157" max="11157" width="6.85546875" style="439" bestFit="1" customWidth="1"/>
    <col min="11158" max="11158" width="2.7109375" style="439" bestFit="1" customWidth="1"/>
    <col min="11159" max="11167" width="7.7109375" style="439" bestFit="1" customWidth="1"/>
    <col min="11168" max="11168" width="2.7109375" style="439" bestFit="1" customWidth="1"/>
    <col min="11169" max="11169" width="6" style="439" bestFit="1" customWidth="1"/>
    <col min="11170" max="11171" width="2.7109375" style="439" bestFit="1" customWidth="1"/>
    <col min="11172" max="11172" width="6" style="439" bestFit="1" customWidth="1"/>
    <col min="11173" max="11173" width="2.7109375" style="439" customWidth="1"/>
    <col min="11174" max="11174" width="7.7109375" style="439" bestFit="1" customWidth="1"/>
    <col min="11175" max="11175" width="6" style="439" bestFit="1" customWidth="1"/>
    <col min="11176" max="11176" width="2.7109375" style="439" customWidth="1"/>
    <col min="11177" max="11177" width="7.7109375" style="439" bestFit="1" customWidth="1"/>
    <col min="11178" max="11178" width="6" style="439" bestFit="1" customWidth="1"/>
    <col min="11179" max="11179" width="2.7109375" style="439" customWidth="1"/>
    <col min="11180" max="11180" width="7.7109375" style="439" bestFit="1" customWidth="1"/>
    <col min="11181" max="11181" width="6" style="439" bestFit="1" customWidth="1"/>
    <col min="11182" max="11184" width="2.7109375" style="439" customWidth="1"/>
    <col min="11185" max="11197" width="2.7109375" style="439" bestFit="1" customWidth="1"/>
    <col min="11198" max="11205" width="7.7109375" style="439" bestFit="1" customWidth="1"/>
    <col min="11206" max="11207" width="2.7109375" style="439" bestFit="1" customWidth="1"/>
    <col min="11208" max="11216" width="7.7109375" style="439" bestFit="1" customWidth="1"/>
    <col min="11217" max="11221" width="2.7109375" style="439" bestFit="1" customWidth="1"/>
    <col min="11222" max="11222" width="2.7109375" style="439" customWidth="1"/>
    <col min="11223" max="11223" width="7.7109375" style="439" bestFit="1" customWidth="1"/>
    <col min="11224" max="11225" width="2.7109375" style="439" customWidth="1"/>
    <col min="11226" max="11226" width="7.7109375" style="439" bestFit="1" customWidth="1"/>
    <col min="11227" max="11228" width="2.7109375" style="439" customWidth="1"/>
    <col min="11229" max="11229" width="7.7109375" style="439" bestFit="1" customWidth="1"/>
    <col min="11230" max="11233" width="2.7109375" style="439" customWidth="1"/>
    <col min="11234" max="11234" width="2.7109375" style="439" bestFit="1" customWidth="1"/>
    <col min="11235" max="11235" width="7.7109375" style="439" bestFit="1" customWidth="1"/>
    <col min="11236" max="11237" width="2.7109375" style="439" bestFit="1" customWidth="1"/>
    <col min="11238" max="11238" width="7.7109375" style="439" bestFit="1" customWidth="1"/>
    <col min="11239" max="11240" width="2.7109375" style="439" bestFit="1" customWidth="1"/>
    <col min="11241" max="11241" width="9" style="439" bestFit="1" customWidth="1"/>
    <col min="11242" max="11243" width="2.7109375" style="439" bestFit="1" customWidth="1"/>
    <col min="11244" max="11244" width="7.7109375" style="439" bestFit="1" customWidth="1"/>
    <col min="11245" max="11270" width="2.7109375" style="439" bestFit="1" customWidth="1"/>
    <col min="11271" max="11383" width="5.42578125" style="439"/>
    <col min="11384" max="11384" width="5.42578125" style="439" bestFit="1" customWidth="1"/>
    <col min="11385" max="11385" width="6.28515625" style="439" bestFit="1" customWidth="1"/>
    <col min="11386" max="11386" width="7.85546875" style="439" bestFit="1" customWidth="1"/>
    <col min="11387" max="11388" width="12.42578125" style="439" bestFit="1" customWidth="1"/>
    <col min="11389" max="11389" width="13.28515625" style="439" bestFit="1" customWidth="1"/>
    <col min="11390" max="11390" width="9.85546875" style="439" bestFit="1" customWidth="1"/>
    <col min="11391" max="11391" width="9" style="439" bestFit="1" customWidth="1"/>
    <col min="11392" max="11392" width="1.42578125" style="439" customWidth="1"/>
    <col min="11393" max="11393" width="9" style="439" bestFit="1" customWidth="1"/>
    <col min="11394" max="11394" width="2.7109375" style="439" bestFit="1" customWidth="1"/>
    <col min="11395" max="11395" width="6.85546875" style="439" bestFit="1" customWidth="1"/>
    <col min="11396" max="11396" width="7.7109375" style="439" bestFit="1" customWidth="1"/>
    <col min="11397" max="11397" width="2.7109375" style="439" bestFit="1" customWidth="1"/>
    <col min="11398" max="11398" width="6.85546875" style="439" bestFit="1" customWidth="1"/>
    <col min="11399" max="11399" width="9" style="439" bestFit="1" customWidth="1"/>
    <col min="11400" max="11400" width="2.7109375" style="439" bestFit="1" customWidth="1"/>
    <col min="11401" max="11401" width="6.85546875" style="439" bestFit="1" customWidth="1"/>
    <col min="11402" max="11402" width="7.7109375" style="439" bestFit="1" customWidth="1"/>
    <col min="11403" max="11403" width="2.7109375" style="439" bestFit="1" customWidth="1"/>
    <col min="11404" max="11404" width="6.85546875" style="439" bestFit="1" customWidth="1"/>
    <col min="11405" max="11412" width="7.7109375" style="439" bestFit="1" customWidth="1"/>
    <col min="11413" max="11413" width="6.85546875" style="439" bestFit="1" customWidth="1"/>
    <col min="11414" max="11414" width="2.7109375" style="439" bestFit="1" customWidth="1"/>
    <col min="11415" max="11423" width="7.7109375" style="439" bestFit="1" customWidth="1"/>
    <col min="11424" max="11424" width="2.7109375" style="439" bestFit="1" customWidth="1"/>
    <col min="11425" max="11425" width="6" style="439" bestFit="1" customWidth="1"/>
    <col min="11426" max="11427" width="2.7109375" style="439" bestFit="1" customWidth="1"/>
    <col min="11428" max="11428" width="6" style="439" bestFit="1" customWidth="1"/>
    <col min="11429" max="11429" width="2.7109375" style="439" customWidth="1"/>
    <col min="11430" max="11430" width="7.7109375" style="439" bestFit="1" customWidth="1"/>
    <col min="11431" max="11431" width="6" style="439" bestFit="1" customWidth="1"/>
    <col min="11432" max="11432" width="2.7109375" style="439" customWidth="1"/>
    <col min="11433" max="11433" width="7.7109375" style="439" bestFit="1" customWidth="1"/>
    <col min="11434" max="11434" width="6" style="439" bestFit="1" customWidth="1"/>
    <col min="11435" max="11435" width="2.7109375" style="439" customWidth="1"/>
    <col min="11436" max="11436" width="7.7109375" style="439" bestFit="1" customWidth="1"/>
    <col min="11437" max="11437" width="6" style="439" bestFit="1" customWidth="1"/>
    <col min="11438" max="11440" width="2.7109375" style="439" customWidth="1"/>
    <col min="11441" max="11453" width="2.7109375" style="439" bestFit="1" customWidth="1"/>
    <col min="11454" max="11461" width="7.7109375" style="439" bestFit="1" customWidth="1"/>
    <col min="11462" max="11463" width="2.7109375" style="439" bestFit="1" customWidth="1"/>
    <col min="11464" max="11472" width="7.7109375" style="439" bestFit="1" customWidth="1"/>
    <col min="11473" max="11477" width="2.7109375" style="439" bestFit="1" customWidth="1"/>
    <col min="11478" max="11478" width="2.7109375" style="439" customWidth="1"/>
    <col min="11479" max="11479" width="7.7109375" style="439" bestFit="1" customWidth="1"/>
    <col min="11480" max="11481" width="2.7109375" style="439" customWidth="1"/>
    <col min="11482" max="11482" width="7.7109375" style="439" bestFit="1" customWidth="1"/>
    <col min="11483" max="11484" width="2.7109375" style="439" customWidth="1"/>
    <col min="11485" max="11485" width="7.7109375" style="439" bestFit="1" customWidth="1"/>
    <col min="11486" max="11489" width="2.7109375" style="439" customWidth="1"/>
    <col min="11490" max="11490" width="2.7109375" style="439" bestFit="1" customWidth="1"/>
    <col min="11491" max="11491" width="7.7109375" style="439" bestFit="1" customWidth="1"/>
    <col min="11492" max="11493" width="2.7109375" style="439" bestFit="1" customWidth="1"/>
    <col min="11494" max="11494" width="7.7109375" style="439" bestFit="1" customWidth="1"/>
    <col min="11495" max="11496" width="2.7109375" style="439" bestFit="1" customWidth="1"/>
    <col min="11497" max="11497" width="9" style="439" bestFit="1" customWidth="1"/>
    <col min="11498" max="11499" width="2.7109375" style="439" bestFit="1" customWidth="1"/>
    <col min="11500" max="11500" width="7.7109375" style="439" bestFit="1" customWidth="1"/>
    <col min="11501" max="11526" width="2.7109375" style="439" bestFit="1" customWidth="1"/>
    <col min="11527" max="11639" width="5.42578125" style="439"/>
    <col min="11640" max="11640" width="5.42578125" style="439" bestFit="1" customWidth="1"/>
    <col min="11641" max="11641" width="6.28515625" style="439" bestFit="1" customWidth="1"/>
    <col min="11642" max="11642" width="7.85546875" style="439" bestFit="1" customWidth="1"/>
    <col min="11643" max="11644" width="12.42578125" style="439" bestFit="1" customWidth="1"/>
    <col min="11645" max="11645" width="13.28515625" style="439" bestFit="1" customWidth="1"/>
    <col min="11646" max="11646" width="9.85546875" style="439" bestFit="1" customWidth="1"/>
    <col min="11647" max="11647" width="9" style="439" bestFit="1" customWidth="1"/>
    <col min="11648" max="11648" width="1.42578125" style="439" customWidth="1"/>
    <col min="11649" max="11649" width="9" style="439" bestFit="1" customWidth="1"/>
    <col min="11650" max="11650" width="2.7109375" style="439" bestFit="1" customWidth="1"/>
    <col min="11651" max="11651" width="6.85546875" style="439" bestFit="1" customWidth="1"/>
    <col min="11652" max="11652" width="7.7109375" style="439" bestFit="1" customWidth="1"/>
    <col min="11653" max="11653" width="2.7109375" style="439" bestFit="1" customWidth="1"/>
    <col min="11654" max="11654" width="6.85546875" style="439" bestFit="1" customWidth="1"/>
    <col min="11655" max="11655" width="9" style="439" bestFit="1" customWidth="1"/>
    <col min="11656" max="11656" width="2.7109375" style="439" bestFit="1" customWidth="1"/>
    <col min="11657" max="11657" width="6.85546875" style="439" bestFit="1" customWidth="1"/>
    <col min="11658" max="11658" width="7.7109375" style="439" bestFit="1" customWidth="1"/>
    <col min="11659" max="11659" width="2.7109375" style="439" bestFit="1" customWidth="1"/>
    <col min="11660" max="11660" width="6.85546875" style="439" bestFit="1" customWidth="1"/>
    <col min="11661" max="11668" width="7.7109375" style="439" bestFit="1" customWidth="1"/>
    <col min="11669" max="11669" width="6.85546875" style="439" bestFit="1" customWidth="1"/>
    <col min="11670" max="11670" width="2.7109375" style="439" bestFit="1" customWidth="1"/>
    <col min="11671" max="11679" width="7.7109375" style="439" bestFit="1" customWidth="1"/>
    <col min="11680" max="11680" width="2.7109375" style="439" bestFit="1" customWidth="1"/>
    <col min="11681" max="11681" width="6" style="439" bestFit="1" customWidth="1"/>
    <col min="11682" max="11683" width="2.7109375" style="439" bestFit="1" customWidth="1"/>
    <col min="11684" max="11684" width="6" style="439" bestFit="1" customWidth="1"/>
    <col min="11685" max="11685" width="2.7109375" style="439" customWidth="1"/>
    <col min="11686" max="11686" width="7.7109375" style="439" bestFit="1" customWidth="1"/>
    <col min="11687" max="11687" width="6" style="439" bestFit="1" customWidth="1"/>
    <col min="11688" max="11688" width="2.7109375" style="439" customWidth="1"/>
    <col min="11689" max="11689" width="7.7109375" style="439" bestFit="1" customWidth="1"/>
    <col min="11690" max="11690" width="6" style="439" bestFit="1" customWidth="1"/>
    <col min="11691" max="11691" width="2.7109375" style="439" customWidth="1"/>
    <col min="11692" max="11692" width="7.7109375" style="439" bestFit="1" customWidth="1"/>
    <col min="11693" max="11693" width="6" style="439" bestFit="1" customWidth="1"/>
    <col min="11694" max="11696" width="2.7109375" style="439" customWidth="1"/>
    <col min="11697" max="11709" width="2.7109375" style="439" bestFit="1" customWidth="1"/>
    <col min="11710" max="11717" width="7.7109375" style="439" bestFit="1" customWidth="1"/>
    <col min="11718" max="11719" width="2.7109375" style="439" bestFit="1" customWidth="1"/>
    <col min="11720" max="11728" width="7.7109375" style="439" bestFit="1" customWidth="1"/>
    <col min="11729" max="11733" width="2.7109375" style="439" bestFit="1" customWidth="1"/>
    <col min="11734" max="11734" width="2.7109375" style="439" customWidth="1"/>
    <col min="11735" max="11735" width="7.7109375" style="439" bestFit="1" customWidth="1"/>
    <col min="11736" max="11737" width="2.7109375" style="439" customWidth="1"/>
    <col min="11738" max="11738" width="7.7109375" style="439" bestFit="1" customWidth="1"/>
    <col min="11739" max="11740" width="2.7109375" style="439" customWidth="1"/>
    <col min="11741" max="11741" width="7.7109375" style="439" bestFit="1" customWidth="1"/>
    <col min="11742" max="11745" width="2.7109375" style="439" customWidth="1"/>
    <col min="11746" max="11746" width="2.7109375" style="439" bestFit="1" customWidth="1"/>
    <col min="11747" max="11747" width="7.7109375" style="439" bestFit="1" customWidth="1"/>
    <col min="11748" max="11749" width="2.7109375" style="439" bestFit="1" customWidth="1"/>
    <col min="11750" max="11750" width="7.7109375" style="439" bestFit="1" customWidth="1"/>
    <col min="11751" max="11752" width="2.7109375" style="439" bestFit="1" customWidth="1"/>
    <col min="11753" max="11753" width="9" style="439" bestFit="1" customWidth="1"/>
    <col min="11754" max="11755" width="2.7109375" style="439" bestFit="1" customWidth="1"/>
    <col min="11756" max="11756" width="7.7109375" style="439" bestFit="1" customWidth="1"/>
    <col min="11757" max="11782" width="2.7109375" style="439" bestFit="1" customWidth="1"/>
    <col min="11783" max="11895" width="5.42578125" style="439"/>
    <col min="11896" max="11896" width="5.42578125" style="439" bestFit="1" customWidth="1"/>
    <col min="11897" max="11897" width="6.28515625" style="439" bestFit="1" customWidth="1"/>
    <col min="11898" max="11898" width="7.85546875" style="439" bestFit="1" customWidth="1"/>
    <col min="11899" max="11900" width="12.42578125" style="439" bestFit="1" customWidth="1"/>
    <col min="11901" max="11901" width="13.28515625" style="439" bestFit="1" customWidth="1"/>
    <col min="11902" max="11902" width="9.85546875" style="439" bestFit="1" customWidth="1"/>
    <col min="11903" max="11903" width="9" style="439" bestFit="1" customWidth="1"/>
    <col min="11904" max="11904" width="1.42578125" style="439" customWidth="1"/>
    <col min="11905" max="11905" width="9" style="439" bestFit="1" customWidth="1"/>
    <col min="11906" max="11906" width="2.7109375" style="439" bestFit="1" customWidth="1"/>
    <col min="11907" max="11907" width="6.85546875" style="439" bestFit="1" customWidth="1"/>
    <col min="11908" max="11908" width="7.7109375" style="439" bestFit="1" customWidth="1"/>
    <col min="11909" max="11909" width="2.7109375" style="439" bestFit="1" customWidth="1"/>
    <col min="11910" max="11910" width="6.85546875" style="439" bestFit="1" customWidth="1"/>
    <col min="11911" max="11911" width="9" style="439" bestFit="1" customWidth="1"/>
    <col min="11912" max="11912" width="2.7109375" style="439" bestFit="1" customWidth="1"/>
    <col min="11913" max="11913" width="6.85546875" style="439" bestFit="1" customWidth="1"/>
    <col min="11914" max="11914" width="7.7109375" style="439" bestFit="1" customWidth="1"/>
    <col min="11915" max="11915" width="2.7109375" style="439" bestFit="1" customWidth="1"/>
    <col min="11916" max="11916" width="6.85546875" style="439" bestFit="1" customWidth="1"/>
    <col min="11917" max="11924" width="7.7109375" style="439" bestFit="1" customWidth="1"/>
    <col min="11925" max="11925" width="6.85546875" style="439" bestFit="1" customWidth="1"/>
    <col min="11926" max="11926" width="2.7109375" style="439" bestFit="1" customWidth="1"/>
    <col min="11927" max="11935" width="7.7109375" style="439" bestFit="1" customWidth="1"/>
    <col min="11936" max="11936" width="2.7109375" style="439" bestFit="1" customWidth="1"/>
    <col min="11937" max="11937" width="6" style="439" bestFit="1" customWidth="1"/>
    <col min="11938" max="11939" width="2.7109375" style="439" bestFit="1" customWidth="1"/>
    <col min="11940" max="11940" width="6" style="439" bestFit="1" customWidth="1"/>
    <col min="11941" max="11941" width="2.7109375" style="439" customWidth="1"/>
    <col min="11942" max="11942" width="7.7109375" style="439" bestFit="1" customWidth="1"/>
    <col min="11943" max="11943" width="6" style="439" bestFit="1" customWidth="1"/>
    <col min="11944" max="11944" width="2.7109375" style="439" customWidth="1"/>
    <col min="11945" max="11945" width="7.7109375" style="439" bestFit="1" customWidth="1"/>
    <col min="11946" max="11946" width="6" style="439" bestFit="1" customWidth="1"/>
    <col min="11947" max="11947" width="2.7109375" style="439" customWidth="1"/>
    <col min="11948" max="11948" width="7.7109375" style="439" bestFit="1" customWidth="1"/>
    <col min="11949" max="11949" width="6" style="439" bestFit="1" customWidth="1"/>
    <col min="11950" max="11952" width="2.7109375" style="439" customWidth="1"/>
    <col min="11953" max="11965" width="2.7109375" style="439" bestFit="1" customWidth="1"/>
    <col min="11966" max="11973" width="7.7109375" style="439" bestFit="1" customWidth="1"/>
    <col min="11974" max="11975" width="2.7109375" style="439" bestFit="1" customWidth="1"/>
    <col min="11976" max="11984" width="7.7109375" style="439" bestFit="1" customWidth="1"/>
    <col min="11985" max="11989" width="2.7109375" style="439" bestFit="1" customWidth="1"/>
    <col min="11990" max="11990" width="2.7109375" style="439" customWidth="1"/>
    <col min="11991" max="11991" width="7.7109375" style="439" bestFit="1" customWidth="1"/>
    <col min="11992" max="11993" width="2.7109375" style="439" customWidth="1"/>
    <col min="11994" max="11994" width="7.7109375" style="439" bestFit="1" customWidth="1"/>
    <col min="11995" max="11996" width="2.7109375" style="439" customWidth="1"/>
    <col min="11997" max="11997" width="7.7109375" style="439" bestFit="1" customWidth="1"/>
    <col min="11998" max="12001" width="2.7109375" style="439" customWidth="1"/>
    <col min="12002" max="12002" width="2.7109375" style="439" bestFit="1" customWidth="1"/>
    <col min="12003" max="12003" width="7.7109375" style="439" bestFit="1" customWidth="1"/>
    <col min="12004" max="12005" width="2.7109375" style="439" bestFit="1" customWidth="1"/>
    <col min="12006" max="12006" width="7.7109375" style="439" bestFit="1" customWidth="1"/>
    <col min="12007" max="12008" width="2.7109375" style="439" bestFit="1" customWidth="1"/>
    <col min="12009" max="12009" width="9" style="439" bestFit="1" customWidth="1"/>
    <col min="12010" max="12011" width="2.7109375" style="439" bestFit="1" customWidth="1"/>
    <col min="12012" max="12012" width="7.7109375" style="439" bestFit="1" customWidth="1"/>
    <col min="12013" max="12038" width="2.7109375" style="439" bestFit="1" customWidth="1"/>
    <col min="12039" max="12151" width="5.42578125" style="439"/>
    <col min="12152" max="12152" width="5.42578125" style="439" bestFit="1" customWidth="1"/>
    <col min="12153" max="12153" width="6.28515625" style="439" bestFit="1" customWidth="1"/>
    <col min="12154" max="12154" width="7.85546875" style="439" bestFit="1" customWidth="1"/>
    <col min="12155" max="12156" width="12.42578125" style="439" bestFit="1" customWidth="1"/>
    <col min="12157" max="12157" width="13.28515625" style="439" bestFit="1" customWidth="1"/>
    <col min="12158" max="12158" width="9.85546875" style="439" bestFit="1" customWidth="1"/>
    <col min="12159" max="12159" width="9" style="439" bestFit="1" customWidth="1"/>
    <col min="12160" max="12160" width="1.42578125" style="439" customWidth="1"/>
    <col min="12161" max="12161" width="9" style="439" bestFit="1" customWidth="1"/>
    <col min="12162" max="12162" width="2.7109375" style="439" bestFit="1" customWidth="1"/>
    <col min="12163" max="12163" width="6.85546875" style="439" bestFit="1" customWidth="1"/>
    <col min="12164" max="12164" width="7.7109375" style="439" bestFit="1" customWidth="1"/>
    <col min="12165" max="12165" width="2.7109375" style="439" bestFit="1" customWidth="1"/>
    <col min="12166" max="12166" width="6.85546875" style="439" bestFit="1" customWidth="1"/>
    <col min="12167" max="12167" width="9" style="439" bestFit="1" customWidth="1"/>
    <col min="12168" max="12168" width="2.7109375" style="439" bestFit="1" customWidth="1"/>
    <col min="12169" max="12169" width="6.85546875" style="439" bestFit="1" customWidth="1"/>
    <col min="12170" max="12170" width="7.7109375" style="439" bestFit="1" customWidth="1"/>
    <col min="12171" max="12171" width="2.7109375" style="439" bestFit="1" customWidth="1"/>
    <col min="12172" max="12172" width="6.85546875" style="439" bestFit="1" customWidth="1"/>
    <col min="12173" max="12180" width="7.7109375" style="439" bestFit="1" customWidth="1"/>
    <col min="12181" max="12181" width="6.85546875" style="439" bestFit="1" customWidth="1"/>
    <col min="12182" max="12182" width="2.7109375" style="439" bestFit="1" customWidth="1"/>
    <col min="12183" max="12191" width="7.7109375" style="439" bestFit="1" customWidth="1"/>
    <col min="12192" max="12192" width="2.7109375" style="439" bestFit="1" customWidth="1"/>
    <col min="12193" max="12193" width="6" style="439" bestFit="1" customWidth="1"/>
    <col min="12194" max="12195" width="2.7109375" style="439" bestFit="1" customWidth="1"/>
    <col min="12196" max="12196" width="6" style="439" bestFit="1" customWidth="1"/>
    <col min="12197" max="12197" width="2.7109375" style="439" customWidth="1"/>
    <col min="12198" max="12198" width="7.7109375" style="439" bestFit="1" customWidth="1"/>
    <col min="12199" max="12199" width="6" style="439" bestFit="1" customWidth="1"/>
    <col min="12200" max="12200" width="2.7109375" style="439" customWidth="1"/>
    <col min="12201" max="12201" width="7.7109375" style="439" bestFit="1" customWidth="1"/>
    <col min="12202" max="12202" width="6" style="439" bestFit="1" customWidth="1"/>
    <col min="12203" max="12203" width="2.7109375" style="439" customWidth="1"/>
    <col min="12204" max="12204" width="7.7109375" style="439" bestFit="1" customWidth="1"/>
    <col min="12205" max="12205" width="6" style="439" bestFit="1" customWidth="1"/>
    <col min="12206" max="12208" width="2.7109375" style="439" customWidth="1"/>
    <col min="12209" max="12221" width="2.7109375" style="439" bestFit="1" customWidth="1"/>
    <col min="12222" max="12229" width="7.7109375" style="439" bestFit="1" customWidth="1"/>
    <col min="12230" max="12231" width="2.7109375" style="439" bestFit="1" customWidth="1"/>
    <col min="12232" max="12240" width="7.7109375" style="439" bestFit="1" customWidth="1"/>
    <col min="12241" max="12245" width="2.7109375" style="439" bestFit="1" customWidth="1"/>
    <col min="12246" max="12246" width="2.7109375" style="439" customWidth="1"/>
    <col min="12247" max="12247" width="7.7109375" style="439" bestFit="1" customWidth="1"/>
    <col min="12248" max="12249" width="2.7109375" style="439" customWidth="1"/>
    <col min="12250" max="12250" width="7.7109375" style="439" bestFit="1" customWidth="1"/>
    <col min="12251" max="12252" width="2.7109375" style="439" customWidth="1"/>
    <col min="12253" max="12253" width="7.7109375" style="439" bestFit="1" customWidth="1"/>
    <col min="12254" max="12257" width="2.7109375" style="439" customWidth="1"/>
    <col min="12258" max="12258" width="2.7109375" style="439" bestFit="1" customWidth="1"/>
    <col min="12259" max="12259" width="7.7109375" style="439" bestFit="1" customWidth="1"/>
    <col min="12260" max="12261" width="2.7109375" style="439" bestFit="1" customWidth="1"/>
    <col min="12262" max="12262" width="7.7109375" style="439" bestFit="1" customWidth="1"/>
    <col min="12263" max="12264" width="2.7109375" style="439" bestFit="1" customWidth="1"/>
    <col min="12265" max="12265" width="9" style="439" bestFit="1" customWidth="1"/>
    <col min="12266" max="12267" width="2.7109375" style="439" bestFit="1" customWidth="1"/>
    <col min="12268" max="12268" width="7.7109375" style="439" bestFit="1" customWidth="1"/>
    <col min="12269" max="12294" width="2.7109375" style="439" bestFit="1" customWidth="1"/>
    <col min="12295" max="12407" width="5.42578125" style="439"/>
    <col min="12408" max="12408" width="5.42578125" style="439" bestFit="1" customWidth="1"/>
    <col min="12409" max="12409" width="6.28515625" style="439" bestFit="1" customWidth="1"/>
    <col min="12410" max="12410" width="7.85546875" style="439" bestFit="1" customWidth="1"/>
    <col min="12411" max="12412" width="12.42578125" style="439" bestFit="1" customWidth="1"/>
    <col min="12413" max="12413" width="13.28515625" style="439" bestFit="1" customWidth="1"/>
    <col min="12414" max="12414" width="9.85546875" style="439" bestFit="1" customWidth="1"/>
    <col min="12415" max="12415" width="9" style="439" bestFit="1" customWidth="1"/>
    <col min="12416" max="12416" width="1.42578125" style="439" customWidth="1"/>
    <col min="12417" max="12417" width="9" style="439" bestFit="1" customWidth="1"/>
    <col min="12418" max="12418" width="2.7109375" style="439" bestFit="1" customWidth="1"/>
    <col min="12419" max="12419" width="6.85546875" style="439" bestFit="1" customWidth="1"/>
    <col min="12420" max="12420" width="7.7109375" style="439" bestFit="1" customWidth="1"/>
    <col min="12421" max="12421" width="2.7109375" style="439" bestFit="1" customWidth="1"/>
    <col min="12422" max="12422" width="6.85546875" style="439" bestFit="1" customWidth="1"/>
    <col min="12423" max="12423" width="9" style="439" bestFit="1" customWidth="1"/>
    <col min="12424" max="12424" width="2.7109375" style="439" bestFit="1" customWidth="1"/>
    <col min="12425" max="12425" width="6.85546875" style="439" bestFit="1" customWidth="1"/>
    <col min="12426" max="12426" width="7.7109375" style="439" bestFit="1" customWidth="1"/>
    <col min="12427" max="12427" width="2.7109375" style="439" bestFit="1" customWidth="1"/>
    <col min="12428" max="12428" width="6.85546875" style="439" bestFit="1" customWidth="1"/>
    <col min="12429" max="12436" width="7.7109375" style="439" bestFit="1" customWidth="1"/>
    <col min="12437" max="12437" width="6.85546875" style="439" bestFit="1" customWidth="1"/>
    <col min="12438" max="12438" width="2.7109375" style="439" bestFit="1" customWidth="1"/>
    <col min="12439" max="12447" width="7.7109375" style="439" bestFit="1" customWidth="1"/>
    <col min="12448" max="12448" width="2.7109375" style="439" bestFit="1" customWidth="1"/>
    <col min="12449" max="12449" width="6" style="439" bestFit="1" customWidth="1"/>
    <col min="12450" max="12451" width="2.7109375" style="439" bestFit="1" customWidth="1"/>
    <col min="12452" max="12452" width="6" style="439" bestFit="1" customWidth="1"/>
    <col min="12453" max="12453" width="2.7109375" style="439" customWidth="1"/>
    <col min="12454" max="12454" width="7.7109375" style="439" bestFit="1" customWidth="1"/>
    <col min="12455" max="12455" width="6" style="439" bestFit="1" customWidth="1"/>
    <col min="12456" max="12456" width="2.7109375" style="439" customWidth="1"/>
    <col min="12457" max="12457" width="7.7109375" style="439" bestFit="1" customWidth="1"/>
    <col min="12458" max="12458" width="6" style="439" bestFit="1" customWidth="1"/>
    <col min="12459" max="12459" width="2.7109375" style="439" customWidth="1"/>
    <col min="12460" max="12460" width="7.7109375" style="439" bestFit="1" customWidth="1"/>
    <col min="12461" max="12461" width="6" style="439" bestFit="1" customWidth="1"/>
    <col min="12462" max="12464" width="2.7109375" style="439" customWidth="1"/>
    <col min="12465" max="12477" width="2.7109375" style="439" bestFit="1" customWidth="1"/>
    <col min="12478" max="12485" width="7.7109375" style="439" bestFit="1" customWidth="1"/>
    <col min="12486" max="12487" width="2.7109375" style="439" bestFit="1" customWidth="1"/>
    <col min="12488" max="12496" width="7.7109375" style="439" bestFit="1" customWidth="1"/>
    <col min="12497" max="12501" width="2.7109375" style="439" bestFit="1" customWidth="1"/>
    <col min="12502" max="12502" width="2.7109375" style="439" customWidth="1"/>
    <col min="12503" max="12503" width="7.7109375" style="439" bestFit="1" customWidth="1"/>
    <col min="12504" max="12505" width="2.7109375" style="439" customWidth="1"/>
    <col min="12506" max="12506" width="7.7109375" style="439" bestFit="1" customWidth="1"/>
    <col min="12507" max="12508" width="2.7109375" style="439" customWidth="1"/>
    <col min="12509" max="12509" width="7.7109375" style="439" bestFit="1" customWidth="1"/>
    <col min="12510" max="12513" width="2.7109375" style="439" customWidth="1"/>
    <col min="12514" max="12514" width="2.7109375" style="439" bestFit="1" customWidth="1"/>
    <col min="12515" max="12515" width="7.7109375" style="439" bestFit="1" customWidth="1"/>
    <col min="12516" max="12517" width="2.7109375" style="439" bestFit="1" customWidth="1"/>
    <col min="12518" max="12518" width="7.7109375" style="439" bestFit="1" customWidth="1"/>
    <col min="12519" max="12520" width="2.7109375" style="439" bestFit="1" customWidth="1"/>
    <col min="12521" max="12521" width="9" style="439" bestFit="1" customWidth="1"/>
    <col min="12522" max="12523" width="2.7109375" style="439" bestFit="1" customWidth="1"/>
    <col min="12524" max="12524" width="7.7109375" style="439" bestFit="1" customWidth="1"/>
    <col min="12525" max="12550" width="2.7109375" style="439" bestFit="1" customWidth="1"/>
    <col min="12551" max="12663" width="5.42578125" style="439"/>
    <col min="12664" max="12664" width="5.42578125" style="439" bestFit="1" customWidth="1"/>
    <col min="12665" max="12665" width="6.28515625" style="439" bestFit="1" customWidth="1"/>
    <col min="12666" max="12666" width="7.85546875" style="439" bestFit="1" customWidth="1"/>
    <col min="12667" max="12668" width="12.42578125" style="439" bestFit="1" customWidth="1"/>
    <col min="12669" max="12669" width="13.28515625" style="439" bestFit="1" customWidth="1"/>
    <col min="12670" max="12670" width="9.85546875" style="439" bestFit="1" customWidth="1"/>
    <col min="12671" max="12671" width="9" style="439" bestFit="1" customWidth="1"/>
    <col min="12672" max="12672" width="1.42578125" style="439" customWidth="1"/>
    <col min="12673" max="12673" width="9" style="439" bestFit="1" customWidth="1"/>
    <col min="12674" max="12674" width="2.7109375" style="439" bestFit="1" customWidth="1"/>
    <col min="12675" max="12675" width="6.85546875" style="439" bestFit="1" customWidth="1"/>
    <col min="12676" max="12676" width="7.7109375" style="439" bestFit="1" customWidth="1"/>
    <col min="12677" max="12677" width="2.7109375" style="439" bestFit="1" customWidth="1"/>
    <col min="12678" max="12678" width="6.85546875" style="439" bestFit="1" customWidth="1"/>
    <col min="12679" max="12679" width="9" style="439" bestFit="1" customWidth="1"/>
    <col min="12680" max="12680" width="2.7109375" style="439" bestFit="1" customWidth="1"/>
    <col min="12681" max="12681" width="6.85546875" style="439" bestFit="1" customWidth="1"/>
    <col min="12682" max="12682" width="7.7109375" style="439" bestFit="1" customWidth="1"/>
    <col min="12683" max="12683" width="2.7109375" style="439" bestFit="1" customWidth="1"/>
    <col min="12684" max="12684" width="6.85546875" style="439" bestFit="1" customWidth="1"/>
    <col min="12685" max="12692" width="7.7109375" style="439" bestFit="1" customWidth="1"/>
    <col min="12693" max="12693" width="6.85546875" style="439" bestFit="1" customWidth="1"/>
    <col min="12694" max="12694" width="2.7109375" style="439" bestFit="1" customWidth="1"/>
    <col min="12695" max="12703" width="7.7109375" style="439" bestFit="1" customWidth="1"/>
    <col min="12704" max="12704" width="2.7109375" style="439" bestFit="1" customWidth="1"/>
    <col min="12705" max="12705" width="6" style="439" bestFit="1" customWidth="1"/>
    <col min="12706" max="12707" width="2.7109375" style="439" bestFit="1" customWidth="1"/>
    <col min="12708" max="12708" width="6" style="439" bestFit="1" customWidth="1"/>
    <col min="12709" max="12709" width="2.7109375" style="439" customWidth="1"/>
    <col min="12710" max="12710" width="7.7109375" style="439" bestFit="1" customWidth="1"/>
    <col min="12711" max="12711" width="6" style="439" bestFit="1" customWidth="1"/>
    <col min="12712" max="12712" width="2.7109375" style="439" customWidth="1"/>
    <col min="12713" max="12713" width="7.7109375" style="439" bestFit="1" customWidth="1"/>
    <col min="12714" max="12714" width="6" style="439" bestFit="1" customWidth="1"/>
    <col min="12715" max="12715" width="2.7109375" style="439" customWidth="1"/>
    <col min="12716" max="12716" width="7.7109375" style="439" bestFit="1" customWidth="1"/>
    <col min="12717" max="12717" width="6" style="439" bestFit="1" customWidth="1"/>
    <col min="12718" max="12720" width="2.7109375" style="439" customWidth="1"/>
    <col min="12721" max="12733" width="2.7109375" style="439" bestFit="1" customWidth="1"/>
    <col min="12734" max="12741" width="7.7109375" style="439" bestFit="1" customWidth="1"/>
    <col min="12742" max="12743" width="2.7109375" style="439" bestFit="1" customWidth="1"/>
    <col min="12744" max="12752" width="7.7109375" style="439" bestFit="1" customWidth="1"/>
    <col min="12753" max="12757" width="2.7109375" style="439" bestFit="1" customWidth="1"/>
    <col min="12758" max="12758" width="2.7109375" style="439" customWidth="1"/>
    <col min="12759" max="12759" width="7.7109375" style="439" bestFit="1" customWidth="1"/>
    <col min="12760" max="12761" width="2.7109375" style="439" customWidth="1"/>
    <col min="12762" max="12762" width="7.7109375" style="439" bestFit="1" customWidth="1"/>
    <col min="12763" max="12764" width="2.7109375" style="439" customWidth="1"/>
    <col min="12765" max="12765" width="7.7109375" style="439" bestFit="1" customWidth="1"/>
    <col min="12766" max="12769" width="2.7109375" style="439" customWidth="1"/>
    <col min="12770" max="12770" width="2.7109375" style="439" bestFit="1" customWidth="1"/>
    <col min="12771" max="12771" width="7.7109375" style="439" bestFit="1" customWidth="1"/>
    <col min="12772" max="12773" width="2.7109375" style="439" bestFit="1" customWidth="1"/>
    <col min="12774" max="12774" width="7.7109375" style="439" bestFit="1" customWidth="1"/>
    <col min="12775" max="12776" width="2.7109375" style="439" bestFit="1" customWidth="1"/>
    <col min="12777" max="12777" width="9" style="439" bestFit="1" customWidth="1"/>
    <col min="12778" max="12779" width="2.7109375" style="439" bestFit="1" customWidth="1"/>
    <col min="12780" max="12780" width="7.7109375" style="439" bestFit="1" customWidth="1"/>
    <col min="12781" max="12806" width="2.7109375" style="439" bestFit="1" customWidth="1"/>
    <col min="12807" max="12919" width="5.42578125" style="439"/>
    <col min="12920" max="12920" width="5.42578125" style="439" bestFit="1" customWidth="1"/>
    <col min="12921" max="12921" width="6.28515625" style="439" bestFit="1" customWidth="1"/>
    <col min="12922" max="12922" width="7.85546875" style="439" bestFit="1" customWidth="1"/>
    <col min="12923" max="12924" width="12.42578125" style="439" bestFit="1" customWidth="1"/>
    <col min="12925" max="12925" width="13.28515625" style="439" bestFit="1" customWidth="1"/>
    <col min="12926" max="12926" width="9.85546875" style="439" bestFit="1" customWidth="1"/>
    <col min="12927" max="12927" width="9" style="439" bestFit="1" customWidth="1"/>
    <col min="12928" max="12928" width="1.42578125" style="439" customWidth="1"/>
    <col min="12929" max="12929" width="9" style="439" bestFit="1" customWidth="1"/>
    <col min="12930" max="12930" width="2.7109375" style="439" bestFit="1" customWidth="1"/>
    <col min="12931" max="12931" width="6.85546875" style="439" bestFit="1" customWidth="1"/>
    <col min="12932" max="12932" width="7.7109375" style="439" bestFit="1" customWidth="1"/>
    <col min="12933" max="12933" width="2.7109375" style="439" bestFit="1" customWidth="1"/>
    <col min="12934" max="12934" width="6.85546875" style="439" bestFit="1" customWidth="1"/>
    <col min="12935" max="12935" width="9" style="439" bestFit="1" customWidth="1"/>
    <col min="12936" max="12936" width="2.7109375" style="439" bestFit="1" customWidth="1"/>
    <col min="12937" max="12937" width="6.85546875" style="439" bestFit="1" customWidth="1"/>
    <col min="12938" max="12938" width="7.7109375" style="439" bestFit="1" customWidth="1"/>
    <col min="12939" max="12939" width="2.7109375" style="439" bestFit="1" customWidth="1"/>
    <col min="12940" max="12940" width="6.85546875" style="439" bestFit="1" customWidth="1"/>
    <col min="12941" max="12948" width="7.7109375" style="439" bestFit="1" customWidth="1"/>
    <col min="12949" max="12949" width="6.85546875" style="439" bestFit="1" customWidth="1"/>
    <col min="12950" max="12950" width="2.7109375" style="439" bestFit="1" customWidth="1"/>
    <col min="12951" max="12959" width="7.7109375" style="439" bestFit="1" customWidth="1"/>
    <col min="12960" max="12960" width="2.7109375" style="439" bestFit="1" customWidth="1"/>
    <col min="12961" max="12961" width="6" style="439" bestFit="1" customWidth="1"/>
    <col min="12962" max="12963" width="2.7109375" style="439" bestFit="1" customWidth="1"/>
    <col min="12964" max="12964" width="6" style="439" bestFit="1" customWidth="1"/>
    <col min="12965" max="12965" width="2.7109375" style="439" customWidth="1"/>
    <col min="12966" max="12966" width="7.7109375" style="439" bestFit="1" customWidth="1"/>
    <col min="12967" max="12967" width="6" style="439" bestFit="1" customWidth="1"/>
    <col min="12968" max="12968" width="2.7109375" style="439" customWidth="1"/>
    <col min="12969" max="12969" width="7.7109375" style="439" bestFit="1" customWidth="1"/>
    <col min="12970" max="12970" width="6" style="439" bestFit="1" customWidth="1"/>
    <col min="12971" max="12971" width="2.7109375" style="439" customWidth="1"/>
    <col min="12972" max="12972" width="7.7109375" style="439" bestFit="1" customWidth="1"/>
    <col min="12973" max="12973" width="6" style="439" bestFit="1" customWidth="1"/>
    <col min="12974" max="12976" width="2.7109375" style="439" customWidth="1"/>
    <col min="12977" max="12989" width="2.7109375" style="439" bestFit="1" customWidth="1"/>
    <col min="12990" max="12997" width="7.7109375" style="439" bestFit="1" customWidth="1"/>
    <col min="12998" max="12999" width="2.7109375" style="439" bestFit="1" customWidth="1"/>
    <col min="13000" max="13008" width="7.7109375" style="439" bestFit="1" customWidth="1"/>
    <col min="13009" max="13013" width="2.7109375" style="439" bestFit="1" customWidth="1"/>
    <col min="13014" max="13014" width="2.7109375" style="439" customWidth="1"/>
    <col min="13015" max="13015" width="7.7109375" style="439" bestFit="1" customWidth="1"/>
    <col min="13016" max="13017" width="2.7109375" style="439" customWidth="1"/>
    <col min="13018" max="13018" width="7.7109375" style="439" bestFit="1" customWidth="1"/>
    <col min="13019" max="13020" width="2.7109375" style="439" customWidth="1"/>
    <col min="13021" max="13021" width="7.7109375" style="439" bestFit="1" customWidth="1"/>
    <col min="13022" max="13025" width="2.7109375" style="439" customWidth="1"/>
    <col min="13026" max="13026" width="2.7109375" style="439" bestFit="1" customWidth="1"/>
    <col min="13027" max="13027" width="7.7109375" style="439" bestFit="1" customWidth="1"/>
    <col min="13028" max="13029" width="2.7109375" style="439" bestFit="1" customWidth="1"/>
    <col min="13030" max="13030" width="7.7109375" style="439" bestFit="1" customWidth="1"/>
    <col min="13031" max="13032" width="2.7109375" style="439" bestFit="1" customWidth="1"/>
    <col min="13033" max="13033" width="9" style="439" bestFit="1" customWidth="1"/>
    <col min="13034" max="13035" width="2.7109375" style="439" bestFit="1" customWidth="1"/>
    <col min="13036" max="13036" width="7.7109375" style="439" bestFit="1" customWidth="1"/>
    <col min="13037" max="13062" width="2.7109375" style="439" bestFit="1" customWidth="1"/>
    <col min="13063" max="13175" width="5.42578125" style="439"/>
    <col min="13176" max="13176" width="5.42578125" style="439" bestFit="1" customWidth="1"/>
    <col min="13177" max="13177" width="6.28515625" style="439" bestFit="1" customWidth="1"/>
    <col min="13178" max="13178" width="7.85546875" style="439" bestFit="1" customWidth="1"/>
    <col min="13179" max="13180" width="12.42578125" style="439" bestFit="1" customWidth="1"/>
    <col min="13181" max="13181" width="13.28515625" style="439" bestFit="1" customWidth="1"/>
    <col min="13182" max="13182" width="9.85546875" style="439" bestFit="1" customWidth="1"/>
    <col min="13183" max="13183" width="9" style="439" bestFit="1" customWidth="1"/>
    <col min="13184" max="13184" width="1.42578125" style="439" customWidth="1"/>
    <col min="13185" max="13185" width="9" style="439" bestFit="1" customWidth="1"/>
    <col min="13186" max="13186" width="2.7109375" style="439" bestFit="1" customWidth="1"/>
    <col min="13187" max="13187" width="6.85546875" style="439" bestFit="1" customWidth="1"/>
    <col min="13188" max="13188" width="7.7109375" style="439" bestFit="1" customWidth="1"/>
    <col min="13189" max="13189" width="2.7109375" style="439" bestFit="1" customWidth="1"/>
    <col min="13190" max="13190" width="6.85546875" style="439" bestFit="1" customWidth="1"/>
    <col min="13191" max="13191" width="9" style="439" bestFit="1" customWidth="1"/>
    <col min="13192" max="13192" width="2.7109375" style="439" bestFit="1" customWidth="1"/>
    <col min="13193" max="13193" width="6.85546875" style="439" bestFit="1" customWidth="1"/>
    <col min="13194" max="13194" width="7.7109375" style="439" bestFit="1" customWidth="1"/>
    <col min="13195" max="13195" width="2.7109375" style="439" bestFit="1" customWidth="1"/>
    <col min="13196" max="13196" width="6.85546875" style="439" bestFit="1" customWidth="1"/>
    <col min="13197" max="13204" width="7.7109375" style="439" bestFit="1" customWidth="1"/>
    <col min="13205" max="13205" width="6.85546875" style="439" bestFit="1" customWidth="1"/>
    <col min="13206" max="13206" width="2.7109375" style="439" bestFit="1" customWidth="1"/>
    <col min="13207" max="13215" width="7.7109375" style="439" bestFit="1" customWidth="1"/>
    <col min="13216" max="13216" width="2.7109375" style="439" bestFit="1" customWidth="1"/>
    <col min="13217" max="13217" width="6" style="439" bestFit="1" customWidth="1"/>
    <col min="13218" max="13219" width="2.7109375" style="439" bestFit="1" customWidth="1"/>
    <col min="13220" max="13220" width="6" style="439" bestFit="1" customWidth="1"/>
    <col min="13221" max="13221" width="2.7109375" style="439" customWidth="1"/>
    <col min="13222" max="13222" width="7.7109375" style="439" bestFit="1" customWidth="1"/>
    <col min="13223" max="13223" width="6" style="439" bestFit="1" customWidth="1"/>
    <col min="13224" max="13224" width="2.7109375" style="439" customWidth="1"/>
    <col min="13225" max="13225" width="7.7109375" style="439" bestFit="1" customWidth="1"/>
    <col min="13226" max="13226" width="6" style="439" bestFit="1" customWidth="1"/>
    <col min="13227" max="13227" width="2.7109375" style="439" customWidth="1"/>
    <col min="13228" max="13228" width="7.7109375" style="439" bestFit="1" customWidth="1"/>
    <col min="13229" max="13229" width="6" style="439" bestFit="1" customWidth="1"/>
    <col min="13230" max="13232" width="2.7109375" style="439" customWidth="1"/>
    <col min="13233" max="13245" width="2.7109375" style="439" bestFit="1" customWidth="1"/>
    <col min="13246" max="13253" width="7.7109375" style="439" bestFit="1" customWidth="1"/>
    <col min="13254" max="13255" width="2.7109375" style="439" bestFit="1" customWidth="1"/>
    <col min="13256" max="13264" width="7.7109375" style="439" bestFit="1" customWidth="1"/>
    <col min="13265" max="13269" width="2.7109375" style="439" bestFit="1" customWidth="1"/>
    <col min="13270" max="13270" width="2.7109375" style="439" customWidth="1"/>
    <col min="13271" max="13271" width="7.7109375" style="439" bestFit="1" customWidth="1"/>
    <col min="13272" max="13273" width="2.7109375" style="439" customWidth="1"/>
    <col min="13274" max="13274" width="7.7109375" style="439" bestFit="1" customWidth="1"/>
    <col min="13275" max="13276" width="2.7109375" style="439" customWidth="1"/>
    <col min="13277" max="13277" width="7.7109375" style="439" bestFit="1" customWidth="1"/>
    <col min="13278" max="13281" width="2.7109375" style="439" customWidth="1"/>
    <col min="13282" max="13282" width="2.7109375" style="439" bestFit="1" customWidth="1"/>
    <col min="13283" max="13283" width="7.7109375" style="439" bestFit="1" customWidth="1"/>
    <col min="13284" max="13285" width="2.7109375" style="439" bestFit="1" customWidth="1"/>
    <col min="13286" max="13286" width="7.7109375" style="439" bestFit="1" customWidth="1"/>
    <col min="13287" max="13288" width="2.7109375" style="439" bestFit="1" customWidth="1"/>
    <col min="13289" max="13289" width="9" style="439" bestFit="1" customWidth="1"/>
    <col min="13290" max="13291" width="2.7109375" style="439" bestFit="1" customWidth="1"/>
    <col min="13292" max="13292" width="7.7109375" style="439" bestFit="1" customWidth="1"/>
    <col min="13293" max="13318" width="2.7109375" style="439" bestFit="1" customWidth="1"/>
    <col min="13319" max="13431" width="5.42578125" style="439"/>
    <col min="13432" max="13432" width="5.42578125" style="439" bestFit="1" customWidth="1"/>
    <col min="13433" max="13433" width="6.28515625" style="439" bestFit="1" customWidth="1"/>
    <col min="13434" max="13434" width="7.85546875" style="439" bestFit="1" customWidth="1"/>
    <col min="13435" max="13436" width="12.42578125" style="439" bestFit="1" customWidth="1"/>
    <col min="13437" max="13437" width="13.28515625" style="439" bestFit="1" customWidth="1"/>
    <col min="13438" max="13438" width="9.85546875" style="439" bestFit="1" customWidth="1"/>
    <col min="13439" max="13439" width="9" style="439" bestFit="1" customWidth="1"/>
    <col min="13440" max="13440" width="1.42578125" style="439" customWidth="1"/>
    <col min="13441" max="13441" width="9" style="439" bestFit="1" customWidth="1"/>
    <col min="13442" max="13442" width="2.7109375" style="439" bestFit="1" customWidth="1"/>
    <col min="13443" max="13443" width="6.85546875" style="439" bestFit="1" customWidth="1"/>
    <col min="13444" max="13444" width="7.7109375" style="439" bestFit="1" customWidth="1"/>
    <col min="13445" max="13445" width="2.7109375" style="439" bestFit="1" customWidth="1"/>
    <col min="13446" max="13446" width="6.85546875" style="439" bestFit="1" customWidth="1"/>
    <col min="13447" max="13447" width="9" style="439" bestFit="1" customWidth="1"/>
    <col min="13448" max="13448" width="2.7109375" style="439" bestFit="1" customWidth="1"/>
    <col min="13449" max="13449" width="6.85546875" style="439" bestFit="1" customWidth="1"/>
    <col min="13450" max="13450" width="7.7109375" style="439" bestFit="1" customWidth="1"/>
    <col min="13451" max="13451" width="2.7109375" style="439" bestFit="1" customWidth="1"/>
    <col min="13452" max="13452" width="6.85546875" style="439" bestFit="1" customWidth="1"/>
    <col min="13453" max="13460" width="7.7109375" style="439" bestFit="1" customWidth="1"/>
    <col min="13461" max="13461" width="6.85546875" style="439" bestFit="1" customWidth="1"/>
    <col min="13462" max="13462" width="2.7109375" style="439" bestFit="1" customWidth="1"/>
    <col min="13463" max="13471" width="7.7109375" style="439" bestFit="1" customWidth="1"/>
    <col min="13472" max="13472" width="2.7109375" style="439" bestFit="1" customWidth="1"/>
    <col min="13473" max="13473" width="6" style="439" bestFit="1" customWidth="1"/>
    <col min="13474" max="13475" width="2.7109375" style="439" bestFit="1" customWidth="1"/>
    <col min="13476" max="13476" width="6" style="439" bestFit="1" customWidth="1"/>
    <col min="13477" max="13477" width="2.7109375" style="439" customWidth="1"/>
    <col min="13478" max="13478" width="7.7109375" style="439" bestFit="1" customWidth="1"/>
    <col min="13479" max="13479" width="6" style="439" bestFit="1" customWidth="1"/>
    <col min="13480" max="13480" width="2.7109375" style="439" customWidth="1"/>
    <col min="13481" max="13481" width="7.7109375" style="439" bestFit="1" customWidth="1"/>
    <col min="13482" max="13482" width="6" style="439" bestFit="1" customWidth="1"/>
    <col min="13483" max="13483" width="2.7109375" style="439" customWidth="1"/>
    <col min="13484" max="13484" width="7.7109375" style="439" bestFit="1" customWidth="1"/>
    <col min="13485" max="13485" width="6" style="439" bestFit="1" customWidth="1"/>
    <col min="13486" max="13488" width="2.7109375" style="439" customWidth="1"/>
    <col min="13489" max="13501" width="2.7109375" style="439" bestFit="1" customWidth="1"/>
    <col min="13502" max="13509" width="7.7109375" style="439" bestFit="1" customWidth="1"/>
    <col min="13510" max="13511" width="2.7109375" style="439" bestFit="1" customWidth="1"/>
    <col min="13512" max="13520" width="7.7109375" style="439" bestFit="1" customWidth="1"/>
    <col min="13521" max="13525" width="2.7109375" style="439" bestFit="1" customWidth="1"/>
    <col min="13526" max="13526" width="2.7109375" style="439" customWidth="1"/>
    <col min="13527" max="13527" width="7.7109375" style="439" bestFit="1" customWidth="1"/>
    <col min="13528" max="13529" width="2.7109375" style="439" customWidth="1"/>
    <col min="13530" max="13530" width="7.7109375" style="439" bestFit="1" customWidth="1"/>
    <col min="13531" max="13532" width="2.7109375" style="439" customWidth="1"/>
    <col min="13533" max="13533" width="7.7109375" style="439" bestFit="1" customWidth="1"/>
    <col min="13534" max="13537" width="2.7109375" style="439" customWidth="1"/>
    <col min="13538" max="13538" width="2.7109375" style="439" bestFit="1" customWidth="1"/>
    <col min="13539" max="13539" width="7.7109375" style="439" bestFit="1" customWidth="1"/>
    <col min="13540" max="13541" width="2.7109375" style="439" bestFit="1" customWidth="1"/>
    <col min="13542" max="13542" width="7.7109375" style="439" bestFit="1" customWidth="1"/>
    <col min="13543" max="13544" width="2.7109375" style="439" bestFit="1" customWidth="1"/>
    <col min="13545" max="13545" width="9" style="439" bestFit="1" customWidth="1"/>
    <col min="13546" max="13547" width="2.7109375" style="439" bestFit="1" customWidth="1"/>
    <col min="13548" max="13548" width="7.7109375" style="439" bestFit="1" customWidth="1"/>
    <col min="13549" max="13574" width="2.7109375" style="439" bestFit="1" customWidth="1"/>
    <col min="13575" max="13687" width="5.42578125" style="439"/>
    <col min="13688" max="13688" width="5.42578125" style="439" bestFit="1" customWidth="1"/>
    <col min="13689" max="13689" width="6.28515625" style="439" bestFit="1" customWidth="1"/>
    <col min="13690" max="13690" width="7.85546875" style="439" bestFit="1" customWidth="1"/>
    <col min="13691" max="13692" width="12.42578125" style="439" bestFit="1" customWidth="1"/>
    <col min="13693" max="13693" width="13.28515625" style="439" bestFit="1" customWidth="1"/>
    <col min="13694" max="13694" width="9.85546875" style="439" bestFit="1" customWidth="1"/>
    <col min="13695" max="13695" width="9" style="439" bestFit="1" customWidth="1"/>
    <col min="13696" max="13696" width="1.42578125" style="439" customWidth="1"/>
    <col min="13697" max="13697" width="9" style="439" bestFit="1" customWidth="1"/>
    <col min="13698" max="13698" width="2.7109375" style="439" bestFit="1" customWidth="1"/>
    <col min="13699" max="13699" width="6.85546875" style="439" bestFit="1" customWidth="1"/>
    <col min="13700" max="13700" width="7.7109375" style="439" bestFit="1" customWidth="1"/>
    <col min="13701" max="13701" width="2.7109375" style="439" bestFit="1" customWidth="1"/>
    <col min="13702" max="13702" width="6.85546875" style="439" bestFit="1" customWidth="1"/>
    <col min="13703" max="13703" width="9" style="439" bestFit="1" customWidth="1"/>
    <col min="13704" max="13704" width="2.7109375" style="439" bestFit="1" customWidth="1"/>
    <col min="13705" max="13705" width="6.85546875" style="439" bestFit="1" customWidth="1"/>
    <col min="13706" max="13706" width="7.7109375" style="439" bestFit="1" customWidth="1"/>
    <col min="13707" max="13707" width="2.7109375" style="439" bestFit="1" customWidth="1"/>
    <col min="13708" max="13708" width="6.85546875" style="439" bestFit="1" customWidth="1"/>
    <col min="13709" max="13716" width="7.7109375" style="439" bestFit="1" customWidth="1"/>
    <col min="13717" max="13717" width="6.85546875" style="439" bestFit="1" customWidth="1"/>
    <col min="13718" max="13718" width="2.7109375" style="439" bestFit="1" customWidth="1"/>
    <col min="13719" max="13727" width="7.7109375" style="439" bestFit="1" customWidth="1"/>
    <col min="13728" max="13728" width="2.7109375" style="439" bestFit="1" customWidth="1"/>
    <col min="13729" max="13729" width="6" style="439" bestFit="1" customWidth="1"/>
    <col min="13730" max="13731" width="2.7109375" style="439" bestFit="1" customWidth="1"/>
    <col min="13732" max="13732" width="6" style="439" bestFit="1" customWidth="1"/>
    <col min="13733" max="13733" width="2.7109375" style="439" customWidth="1"/>
    <col min="13734" max="13734" width="7.7109375" style="439" bestFit="1" customWidth="1"/>
    <col min="13735" max="13735" width="6" style="439" bestFit="1" customWidth="1"/>
    <col min="13736" max="13736" width="2.7109375" style="439" customWidth="1"/>
    <col min="13737" max="13737" width="7.7109375" style="439" bestFit="1" customWidth="1"/>
    <col min="13738" max="13738" width="6" style="439" bestFit="1" customWidth="1"/>
    <col min="13739" max="13739" width="2.7109375" style="439" customWidth="1"/>
    <col min="13740" max="13740" width="7.7109375" style="439" bestFit="1" customWidth="1"/>
    <col min="13741" max="13741" width="6" style="439" bestFit="1" customWidth="1"/>
    <col min="13742" max="13744" width="2.7109375" style="439" customWidth="1"/>
    <col min="13745" max="13757" width="2.7109375" style="439" bestFit="1" customWidth="1"/>
    <col min="13758" max="13765" width="7.7109375" style="439" bestFit="1" customWidth="1"/>
    <col min="13766" max="13767" width="2.7109375" style="439" bestFit="1" customWidth="1"/>
    <col min="13768" max="13776" width="7.7109375" style="439" bestFit="1" customWidth="1"/>
    <col min="13777" max="13781" width="2.7109375" style="439" bestFit="1" customWidth="1"/>
    <col min="13782" max="13782" width="2.7109375" style="439" customWidth="1"/>
    <col min="13783" max="13783" width="7.7109375" style="439" bestFit="1" customWidth="1"/>
    <col min="13784" max="13785" width="2.7109375" style="439" customWidth="1"/>
    <col min="13786" max="13786" width="7.7109375" style="439" bestFit="1" customWidth="1"/>
    <col min="13787" max="13788" width="2.7109375" style="439" customWidth="1"/>
    <col min="13789" max="13789" width="7.7109375" style="439" bestFit="1" customWidth="1"/>
    <col min="13790" max="13793" width="2.7109375" style="439" customWidth="1"/>
    <col min="13794" max="13794" width="2.7109375" style="439" bestFit="1" customWidth="1"/>
    <col min="13795" max="13795" width="7.7109375" style="439" bestFit="1" customWidth="1"/>
    <col min="13796" max="13797" width="2.7109375" style="439" bestFit="1" customWidth="1"/>
    <col min="13798" max="13798" width="7.7109375" style="439" bestFit="1" customWidth="1"/>
    <col min="13799" max="13800" width="2.7109375" style="439" bestFit="1" customWidth="1"/>
    <col min="13801" max="13801" width="9" style="439" bestFit="1" customWidth="1"/>
    <col min="13802" max="13803" width="2.7109375" style="439" bestFit="1" customWidth="1"/>
    <col min="13804" max="13804" width="7.7109375" style="439" bestFit="1" customWidth="1"/>
    <col min="13805" max="13830" width="2.7109375" style="439" bestFit="1" customWidth="1"/>
    <col min="13831" max="13943" width="5.42578125" style="439"/>
    <col min="13944" max="13944" width="5.42578125" style="439" bestFit="1" customWidth="1"/>
    <col min="13945" max="13945" width="6.28515625" style="439" bestFit="1" customWidth="1"/>
    <col min="13946" max="13946" width="7.85546875" style="439" bestFit="1" customWidth="1"/>
    <col min="13947" max="13948" width="12.42578125" style="439" bestFit="1" customWidth="1"/>
    <col min="13949" max="13949" width="13.28515625" style="439" bestFit="1" customWidth="1"/>
    <col min="13950" max="13950" width="9.85546875" style="439" bestFit="1" customWidth="1"/>
    <col min="13951" max="13951" width="9" style="439" bestFit="1" customWidth="1"/>
    <col min="13952" max="13952" width="1.42578125" style="439" customWidth="1"/>
    <col min="13953" max="13953" width="9" style="439" bestFit="1" customWidth="1"/>
    <col min="13954" max="13954" width="2.7109375" style="439" bestFit="1" customWidth="1"/>
    <col min="13955" max="13955" width="6.85546875" style="439" bestFit="1" customWidth="1"/>
    <col min="13956" max="13956" width="7.7109375" style="439" bestFit="1" customWidth="1"/>
    <col min="13957" max="13957" width="2.7109375" style="439" bestFit="1" customWidth="1"/>
    <col min="13958" max="13958" width="6.85546875" style="439" bestFit="1" customWidth="1"/>
    <col min="13959" max="13959" width="9" style="439" bestFit="1" customWidth="1"/>
    <col min="13960" max="13960" width="2.7109375" style="439" bestFit="1" customWidth="1"/>
    <col min="13961" max="13961" width="6.85546875" style="439" bestFit="1" customWidth="1"/>
    <col min="13962" max="13962" width="7.7109375" style="439" bestFit="1" customWidth="1"/>
    <col min="13963" max="13963" width="2.7109375" style="439" bestFit="1" customWidth="1"/>
    <col min="13964" max="13964" width="6.85546875" style="439" bestFit="1" customWidth="1"/>
    <col min="13965" max="13972" width="7.7109375" style="439" bestFit="1" customWidth="1"/>
    <col min="13973" max="13973" width="6.85546875" style="439" bestFit="1" customWidth="1"/>
    <col min="13974" max="13974" width="2.7109375" style="439" bestFit="1" customWidth="1"/>
    <col min="13975" max="13983" width="7.7109375" style="439" bestFit="1" customWidth="1"/>
    <col min="13984" max="13984" width="2.7109375" style="439" bestFit="1" customWidth="1"/>
    <col min="13985" max="13985" width="6" style="439" bestFit="1" customWidth="1"/>
    <col min="13986" max="13987" width="2.7109375" style="439" bestFit="1" customWidth="1"/>
    <col min="13988" max="13988" width="6" style="439" bestFit="1" customWidth="1"/>
    <col min="13989" max="13989" width="2.7109375" style="439" customWidth="1"/>
    <col min="13990" max="13990" width="7.7109375" style="439" bestFit="1" customWidth="1"/>
    <col min="13991" max="13991" width="6" style="439" bestFit="1" customWidth="1"/>
    <col min="13992" max="13992" width="2.7109375" style="439" customWidth="1"/>
    <col min="13993" max="13993" width="7.7109375" style="439" bestFit="1" customWidth="1"/>
    <col min="13994" max="13994" width="6" style="439" bestFit="1" customWidth="1"/>
    <col min="13995" max="13995" width="2.7109375" style="439" customWidth="1"/>
    <col min="13996" max="13996" width="7.7109375" style="439" bestFit="1" customWidth="1"/>
    <col min="13997" max="13997" width="6" style="439" bestFit="1" customWidth="1"/>
    <col min="13998" max="14000" width="2.7109375" style="439" customWidth="1"/>
    <col min="14001" max="14013" width="2.7109375" style="439" bestFit="1" customWidth="1"/>
    <col min="14014" max="14021" width="7.7109375" style="439" bestFit="1" customWidth="1"/>
    <col min="14022" max="14023" width="2.7109375" style="439" bestFit="1" customWidth="1"/>
    <col min="14024" max="14032" width="7.7109375" style="439" bestFit="1" customWidth="1"/>
    <col min="14033" max="14037" width="2.7109375" style="439" bestFit="1" customWidth="1"/>
    <col min="14038" max="14038" width="2.7109375" style="439" customWidth="1"/>
    <col min="14039" max="14039" width="7.7109375" style="439" bestFit="1" customWidth="1"/>
    <col min="14040" max="14041" width="2.7109375" style="439" customWidth="1"/>
    <col min="14042" max="14042" width="7.7109375" style="439" bestFit="1" customWidth="1"/>
    <col min="14043" max="14044" width="2.7109375" style="439" customWidth="1"/>
    <col min="14045" max="14045" width="7.7109375" style="439" bestFit="1" customWidth="1"/>
    <col min="14046" max="14049" width="2.7109375" style="439" customWidth="1"/>
    <col min="14050" max="14050" width="2.7109375" style="439" bestFit="1" customWidth="1"/>
    <col min="14051" max="14051" width="7.7109375" style="439" bestFit="1" customWidth="1"/>
    <col min="14052" max="14053" width="2.7109375" style="439" bestFit="1" customWidth="1"/>
    <col min="14054" max="14054" width="7.7109375" style="439" bestFit="1" customWidth="1"/>
    <col min="14055" max="14056" width="2.7109375" style="439" bestFit="1" customWidth="1"/>
    <col min="14057" max="14057" width="9" style="439" bestFit="1" customWidth="1"/>
    <col min="14058" max="14059" width="2.7109375" style="439" bestFit="1" customWidth="1"/>
    <col min="14060" max="14060" width="7.7109375" style="439" bestFit="1" customWidth="1"/>
    <col min="14061" max="14086" width="2.7109375" style="439" bestFit="1" customWidth="1"/>
    <col min="14087" max="14199" width="5.42578125" style="439"/>
    <col min="14200" max="14200" width="5.42578125" style="439" bestFit="1" customWidth="1"/>
    <col min="14201" max="14201" width="6.28515625" style="439" bestFit="1" customWidth="1"/>
    <col min="14202" max="14202" width="7.85546875" style="439" bestFit="1" customWidth="1"/>
    <col min="14203" max="14204" width="12.42578125" style="439" bestFit="1" customWidth="1"/>
    <col min="14205" max="14205" width="13.28515625" style="439" bestFit="1" customWidth="1"/>
    <col min="14206" max="14206" width="9.85546875" style="439" bestFit="1" customWidth="1"/>
    <col min="14207" max="14207" width="9" style="439" bestFit="1" customWidth="1"/>
    <col min="14208" max="14208" width="1.42578125" style="439" customWidth="1"/>
    <col min="14209" max="14209" width="9" style="439" bestFit="1" customWidth="1"/>
    <col min="14210" max="14210" width="2.7109375" style="439" bestFit="1" customWidth="1"/>
    <col min="14211" max="14211" width="6.85546875" style="439" bestFit="1" customWidth="1"/>
    <col min="14212" max="14212" width="7.7109375" style="439" bestFit="1" customWidth="1"/>
    <col min="14213" max="14213" width="2.7109375" style="439" bestFit="1" customWidth="1"/>
    <col min="14214" max="14214" width="6.85546875" style="439" bestFit="1" customWidth="1"/>
    <col min="14215" max="14215" width="9" style="439" bestFit="1" customWidth="1"/>
    <col min="14216" max="14216" width="2.7109375" style="439" bestFit="1" customWidth="1"/>
    <col min="14217" max="14217" width="6.85546875" style="439" bestFit="1" customWidth="1"/>
    <col min="14218" max="14218" width="7.7109375" style="439" bestFit="1" customWidth="1"/>
    <col min="14219" max="14219" width="2.7109375" style="439" bestFit="1" customWidth="1"/>
    <col min="14220" max="14220" width="6.85546875" style="439" bestFit="1" customWidth="1"/>
    <col min="14221" max="14228" width="7.7109375" style="439" bestFit="1" customWidth="1"/>
    <col min="14229" max="14229" width="6.85546875" style="439" bestFit="1" customWidth="1"/>
    <col min="14230" max="14230" width="2.7109375" style="439" bestFit="1" customWidth="1"/>
    <col min="14231" max="14239" width="7.7109375" style="439" bestFit="1" customWidth="1"/>
    <col min="14240" max="14240" width="2.7109375" style="439" bestFit="1" customWidth="1"/>
    <col min="14241" max="14241" width="6" style="439" bestFit="1" customWidth="1"/>
    <col min="14242" max="14243" width="2.7109375" style="439" bestFit="1" customWidth="1"/>
    <col min="14244" max="14244" width="6" style="439" bestFit="1" customWidth="1"/>
    <col min="14245" max="14245" width="2.7109375" style="439" customWidth="1"/>
    <col min="14246" max="14246" width="7.7109375" style="439" bestFit="1" customWidth="1"/>
    <col min="14247" max="14247" width="6" style="439" bestFit="1" customWidth="1"/>
    <col min="14248" max="14248" width="2.7109375" style="439" customWidth="1"/>
    <col min="14249" max="14249" width="7.7109375" style="439" bestFit="1" customWidth="1"/>
    <col min="14250" max="14250" width="6" style="439" bestFit="1" customWidth="1"/>
    <col min="14251" max="14251" width="2.7109375" style="439" customWidth="1"/>
    <col min="14252" max="14252" width="7.7109375" style="439" bestFit="1" customWidth="1"/>
    <col min="14253" max="14253" width="6" style="439" bestFit="1" customWidth="1"/>
    <col min="14254" max="14256" width="2.7109375" style="439" customWidth="1"/>
    <col min="14257" max="14269" width="2.7109375" style="439" bestFit="1" customWidth="1"/>
    <col min="14270" max="14277" width="7.7109375" style="439" bestFit="1" customWidth="1"/>
    <col min="14278" max="14279" width="2.7109375" style="439" bestFit="1" customWidth="1"/>
    <col min="14280" max="14288" width="7.7109375" style="439" bestFit="1" customWidth="1"/>
    <col min="14289" max="14293" width="2.7109375" style="439" bestFit="1" customWidth="1"/>
    <col min="14294" max="14294" width="2.7109375" style="439" customWidth="1"/>
    <col min="14295" max="14295" width="7.7109375" style="439" bestFit="1" customWidth="1"/>
    <col min="14296" max="14297" width="2.7109375" style="439" customWidth="1"/>
    <col min="14298" max="14298" width="7.7109375" style="439" bestFit="1" customWidth="1"/>
    <col min="14299" max="14300" width="2.7109375" style="439" customWidth="1"/>
    <col min="14301" max="14301" width="7.7109375" style="439" bestFit="1" customWidth="1"/>
    <col min="14302" max="14305" width="2.7109375" style="439" customWidth="1"/>
    <col min="14306" max="14306" width="2.7109375" style="439" bestFit="1" customWidth="1"/>
    <col min="14307" max="14307" width="7.7109375" style="439" bestFit="1" customWidth="1"/>
    <col min="14308" max="14309" width="2.7109375" style="439" bestFit="1" customWidth="1"/>
    <col min="14310" max="14310" width="7.7109375" style="439" bestFit="1" customWidth="1"/>
    <col min="14311" max="14312" width="2.7109375" style="439" bestFit="1" customWidth="1"/>
    <col min="14313" max="14313" width="9" style="439" bestFit="1" customWidth="1"/>
    <col min="14314" max="14315" width="2.7109375" style="439" bestFit="1" customWidth="1"/>
    <col min="14316" max="14316" width="7.7109375" style="439" bestFit="1" customWidth="1"/>
    <col min="14317" max="14342" width="2.7109375" style="439" bestFit="1" customWidth="1"/>
    <col min="14343" max="14455" width="5.42578125" style="439"/>
    <col min="14456" max="14456" width="5.42578125" style="439" bestFit="1" customWidth="1"/>
    <col min="14457" max="14457" width="6.28515625" style="439" bestFit="1" customWidth="1"/>
    <col min="14458" max="14458" width="7.85546875" style="439" bestFit="1" customWidth="1"/>
    <col min="14459" max="14460" width="12.42578125" style="439" bestFit="1" customWidth="1"/>
    <col min="14461" max="14461" width="13.28515625" style="439" bestFit="1" customWidth="1"/>
    <col min="14462" max="14462" width="9.85546875" style="439" bestFit="1" customWidth="1"/>
    <col min="14463" max="14463" width="9" style="439" bestFit="1" customWidth="1"/>
    <col min="14464" max="14464" width="1.42578125" style="439" customWidth="1"/>
    <col min="14465" max="14465" width="9" style="439" bestFit="1" customWidth="1"/>
    <col min="14466" max="14466" width="2.7109375" style="439" bestFit="1" customWidth="1"/>
    <col min="14467" max="14467" width="6.85546875" style="439" bestFit="1" customWidth="1"/>
    <col min="14468" max="14468" width="7.7109375" style="439" bestFit="1" customWidth="1"/>
    <col min="14469" max="14469" width="2.7109375" style="439" bestFit="1" customWidth="1"/>
    <col min="14470" max="14470" width="6.85546875" style="439" bestFit="1" customWidth="1"/>
    <col min="14471" max="14471" width="9" style="439" bestFit="1" customWidth="1"/>
    <col min="14472" max="14472" width="2.7109375" style="439" bestFit="1" customWidth="1"/>
    <col min="14473" max="14473" width="6.85546875" style="439" bestFit="1" customWidth="1"/>
    <col min="14474" max="14474" width="7.7109375" style="439" bestFit="1" customWidth="1"/>
    <col min="14475" max="14475" width="2.7109375" style="439" bestFit="1" customWidth="1"/>
    <col min="14476" max="14476" width="6.85546875" style="439" bestFit="1" customWidth="1"/>
    <col min="14477" max="14484" width="7.7109375" style="439" bestFit="1" customWidth="1"/>
    <col min="14485" max="14485" width="6.85546875" style="439" bestFit="1" customWidth="1"/>
    <col min="14486" max="14486" width="2.7109375" style="439" bestFit="1" customWidth="1"/>
    <col min="14487" max="14495" width="7.7109375" style="439" bestFit="1" customWidth="1"/>
    <col min="14496" max="14496" width="2.7109375" style="439" bestFit="1" customWidth="1"/>
    <col min="14497" max="14497" width="6" style="439" bestFit="1" customWidth="1"/>
    <col min="14498" max="14499" width="2.7109375" style="439" bestFit="1" customWidth="1"/>
    <col min="14500" max="14500" width="6" style="439" bestFit="1" customWidth="1"/>
    <col min="14501" max="14501" width="2.7109375" style="439" customWidth="1"/>
    <col min="14502" max="14502" width="7.7109375" style="439" bestFit="1" customWidth="1"/>
    <col min="14503" max="14503" width="6" style="439" bestFit="1" customWidth="1"/>
    <col min="14504" max="14504" width="2.7109375" style="439" customWidth="1"/>
    <col min="14505" max="14505" width="7.7109375" style="439" bestFit="1" customWidth="1"/>
    <col min="14506" max="14506" width="6" style="439" bestFit="1" customWidth="1"/>
    <col min="14507" max="14507" width="2.7109375" style="439" customWidth="1"/>
    <col min="14508" max="14508" width="7.7109375" style="439" bestFit="1" customWidth="1"/>
    <col min="14509" max="14509" width="6" style="439" bestFit="1" customWidth="1"/>
    <col min="14510" max="14512" width="2.7109375" style="439" customWidth="1"/>
    <col min="14513" max="14525" width="2.7109375" style="439" bestFit="1" customWidth="1"/>
    <col min="14526" max="14533" width="7.7109375" style="439" bestFit="1" customWidth="1"/>
    <col min="14534" max="14535" width="2.7109375" style="439" bestFit="1" customWidth="1"/>
    <col min="14536" max="14544" width="7.7109375" style="439" bestFit="1" customWidth="1"/>
    <col min="14545" max="14549" width="2.7109375" style="439" bestFit="1" customWidth="1"/>
    <col min="14550" max="14550" width="2.7109375" style="439" customWidth="1"/>
    <col min="14551" max="14551" width="7.7109375" style="439" bestFit="1" customWidth="1"/>
    <col min="14552" max="14553" width="2.7109375" style="439" customWidth="1"/>
    <col min="14554" max="14554" width="7.7109375" style="439" bestFit="1" customWidth="1"/>
    <col min="14555" max="14556" width="2.7109375" style="439" customWidth="1"/>
    <col min="14557" max="14557" width="7.7109375" style="439" bestFit="1" customWidth="1"/>
    <col min="14558" max="14561" width="2.7109375" style="439" customWidth="1"/>
    <col min="14562" max="14562" width="2.7109375" style="439" bestFit="1" customWidth="1"/>
    <col min="14563" max="14563" width="7.7109375" style="439" bestFit="1" customWidth="1"/>
    <col min="14564" max="14565" width="2.7109375" style="439" bestFit="1" customWidth="1"/>
    <col min="14566" max="14566" width="7.7109375" style="439" bestFit="1" customWidth="1"/>
    <col min="14567" max="14568" width="2.7109375" style="439" bestFit="1" customWidth="1"/>
    <col min="14569" max="14569" width="9" style="439" bestFit="1" customWidth="1"/>
    <col min="14570" max="14571" width="2.7109375" style="439" bestFit="1" customWidth="1"/>
    <col min="14572" max="14572" width="7.7109375" style="439" bestFit="1" customWidth="1"/>
    <col min="14573" max="14598" width="2.7109375" style="439" bestFit="1" customWidth="1"/>
    <col min="14599" max="14711" width="5.42578125" style="439"/>
    <col min="14712" max="14712" width="5.42578125" style="439" bestFit="1" customWidth="1"/>
    <col min="14713" max="14713" width="6.28515625" style="439" bestFit="1" customWidth="1"/>
    <col min="14714" max="14714" width="7.85546875" style="439" bestFit="1" customWidth="1"/>
    <col min="14715" max="14716" width="12.42578125" style="439" bestFit="1" customWidth="1"/>
    <col min="14717" max="14717" width="13.28515625" style="439" bestFit="1" customWidth="1"/>
    <col min="14718" max="14718" width="9.85546875" style="439" bestFit="1" customWidth="1"/>
    <col min="14719" max="14719" width="9" style="439" bestFit="1" customWidth="1"/>
    <col min="14720" max="14720" width="1.42578125" style="439" customWidth="1"/>
    <col min="14721" max="14721" width="9" style="439" bestFit="1" customWidth="1"/>
    <col min="14722" max="14722" width="2.7109375" style="439" bestFit="1" customWidth="1"/>
    <col min="14723" max="14723" width="6.85546875" style="439" bestFit="1" customWidth="1"/>
    <col min="14724" max="14724" width="7.7109375" style="439" bestFit="1" customWidth="1"/>
    <col min="14725" max="14725" width="2.7109375" style="439" bestFit="1" customWidth="1"/>
    <col min="14726" max="14726" width="6.85546875" style="439" bestFit="1" customWidth="1"/>
    <col min="14727" max="14727" width="9" style="439" bestFit="1" customWidth="1"/>
    <col min="14728" max="14728" width="2.7109375" style="439" bestFit="1" customWidth="1"/>
    <col min="14729" max="14729" width="6.85546875" style="439" bestFit="1" customWidth="1"/>
    <col min="14730" max="14730" width="7.7109375" style="439" bestFit="1" customWidth="1"/>
    <col min="14731" max="14731" width="2.7109375" style="439" bestFit="1" customWidth="1"/>
    <col min="14732" max="14732" width="6.85546875" style="439" bestFit="1" customWidth="1"/>
    <col min="14733" max="14740" width="7.7109375" style="439" bestFit="1" customWidth="1"/>
    <col min="14741" max="14741" width="6.85546875" style="439" bestFit="1" customWidth="1"/>
    <col min="14742" max="14742" width="2.7109375" style="439" bestFit="1" customWidth="1"/>
    <col min="14743" max="14751" width="7.7109375" style="439" bestFit="1" customWidth="1"/>
    <col min="14752" max="14752" width="2.7109375" style="439" bestFit="1" customWidth="1"/>
    <col min="14753" max="14753" width="6" style="439" bestFit="1" customWidth="1"/>
    <col min="14754" max="14755" width="2.7109375" style="439" bestFit="1" customWidth="1"/>
    <col min="14756" max="14756" width="6" style="439" bestFit="1" customWidth="1"/>
    <col min="14757" max="14757" width="2.7109375" style="439" customWidth="1"/>
    <col min="14758" max="14758" width="7.7109375" style="439" bestFit="1" customWidth="1"/>
    <col min="14759" max="14759" width="6" style="439" bestFit="1" customWidth="1"/>
    <col min="14760" max="14760" width="2.7109375" style="439" customWidth="1"/>
    <col min="14761" max="14761" width="7.7109375" style="439" bestFit="1" customWidth="1"/>
    <col min="14762" max="14762" width="6" style="439" bestFit="1" customWidth="1"/>
    <col min="14763" max="14763" width="2.7109375" style="439" customWidth="1"/>
    <col min="14764" max="14764" width="7.7109375" style="439" bestFit="1" customWidth="1"/>
    <col min="14765" max="14765" width="6" style="439" bestFit="1" customWidth="1"/>
    <col min="14766" max="14768" width="2.7109375" style="439" customWidth="1"/>
    <col min="14769" max="14781" width="2.7109375" style="439" bestFit="1" customWidth="1"/>
    <col min="14782" max="14789" width="7.7109375" style="439" bestFit="1" customWidth="1"/>
    <col min="14790" max="14791" width="2.7109375" style="439" bestFit="1" customWidth="1"/>
    <col min="14792" max="14800" width="7.7109375" style="439" bestFit="1" customWidth="1"/>
    <col min="14801" max="14805" width="2.7109375" style="439" bestFit="1" customWidth="1"/>
    <col min="14806" max="14806" width="2.7109375" style="439" customWidth="1"/>
    <col min="14807" max="14807" width="7.7109375" style="439" bestFit="1" customWidth="1"/>
    <col min="14808" max="14809" width="2.7109375" style="439" customWidth="1"/>
    <col min="14810" max="14810" width="7.7109375" style="439" bestFit="1" customWidth="1"/>
    <col min="14811" max="14812" width="2.7109375" style="439" customWidth="1"/>
    <col min="14813" max="14813" width="7.7109375" style="439" bestFit="1" customWidth="1"/>
    <col min="14814" max="14817" width="2.7109375" style="439" customWidth="1"/>
    <col min="14818" max="14818" width="2.7109375" style="439" bestFit="1" customWidth="1"/>
    <col min="14819" max="14819" width="7.7109375" style="439" bestFit="1" customWidth="1"/>
    <col min="14820" max="14821" width="2.7109375" style="439" bestFit="1" customWidth="1"/>
    <col min="14822" max="14822" width="7.7109375" style="439" bestFit="1" customWidth="1"/>
    <col min="14823" max="14824" width="2.7109375" style="439" bestFit="1" customWidth="1"/>
    <col min="14825" max="14825" width="9" style="439" bestFit="1" customWidth="1"/>
    <col min="14826" max="14827" width="2.7109375" style="439" bestFit="1" customWidth="1"/>
    <col min="14828" max="14828" width="7.7109375" style="439" bestFit="1" customWidth="1"/>
    <col min="14829" max="14854" width="2.7109375" style="439" bestFit="1" customWidth="1"/>
    <col min="14855" max="14967" width="5.42578125" style="439"/>
    <col min="14968" max="14968" width="5.42578125" style="439" bestFit="1" customWidth="1"/>
    <col min="14969" max="14969" width="6.28515625" style="439" bestFit="1" customWidth="1"/>
    <col min="14970" max="14970" width="7.85546875" style="439" bestFit="1" customWidth="1"/>
    <col min="14971" max="14972" width="12.42578125" style="439" bestFit="1" customWidth="1"/>
    <col min="14973" max="14973" width="13.28515625" style="439" bestFit="1" customWidth="1"/>
    <col min="14974" max="14974" width="9.85546875" style="439" bestFit="1" customWidth="1"/>
    <col min="14975" max="14975" width="9" style="439" bestFit="1" customWidth="1"/>
    <col min="14976" max="14976" width="1.42578125" style="439" customWidth="1"/>
    <col min="14977" max="14977" width="9" style="439" bestFit="1" customWidth="1"/>
    <col min="14978" max="14978" width="2.7109375" style="439" bestFit="1" customWidth="1"/>
    <col min="14979" max="14979" width="6.85546875" style="439" bestFit="1" customWidth="1"/>
    <col min="14980" max="14980" width="7.7109375" style="439" bestFit="1" customWidth="1"/>
    <col min="14981" max="14981" width="2.7109375" style="439" bestFit="1" customWidth="1"/>
    <col min="14982" max="14982" width="6.85546875" style="439" bestFit="1" customWidth="1"/>
    <col min="14983" max="14983" width="9" style="439" bestFit="1" customWidth="1"/>
    <col min="14984" max="14984" width="2.7109375" style="439" bestFit="1" customWidth="1"/>
    <col min="14985" max="14985" width="6.85546875" style="439" bestFit="1" customWidth="1"/>
    <col min="14986" max="14986" width="7.7109375" style="439" bestFit="1" customWidth="1"/>
    <col min="14987" max="14987" width="2.7109375" style="439" bestFit="1" customWidth="1"/>
    <col min="14988" max="14988" width="6.85546875" style="439" bestFit="1" customWidth="1"/>
    <col min="14989" max="14996" width="7.7109375" style="439" bestFit="1" customWidth="1"/>
    <col min="14997" max="14997" width="6.85546875" style="439" bestFit="1" customWidth="1"/>
    <col min="14998" max="14998" width="2.7109375" style="439" bestFit="1" customWidth="1"/>
    <col min="14999" max="15007" width="7.7109375" style="439" bestFit="1" customWidth="1"/>
    <col min="15008" max="15008" width="2.7109375" style="439" bestFit="1" customWidth="1"/>
    <col min="15009" max="15009" width="6" style="439" bestFit="1" customWidth="1"/>
    <col min="15010" max="15011" width="2.7109375" style="439" bestFit="1" customWidth="1"/>
    <col min="15012" max="15012" width="6" style="439" bestFit="1" customWidth="1"/>
    <col min="15013" max="15013" width="2.7109375" style="439" customWidth="1"/>
    <col min="15014" max="15014" width="7.7109375" style="439" bestFit="1" customWidth="1"/>
    <col min="15015" max="15015" width="6" style="439" bestFit="1" customWidth="1"/>
    <col min="15016" max="15016" width="2.7109375" style="439" customWidth="1"/>
    <col min="15017" max="15017" width="7.7109375" style="439" bestFit="1" customWidth="1"/>
    <col min="15018" max="15018" width="6" style="439" bestFit="1" customWidth="1"/>
    <col min="15019" max="15019" width="2.7109375" style="439" customWidth="1"/>
    <col min="15020" max="15020" width="7.7109375" style="439" bestFit="1" customWidth="1"/>
    <col min="15021" max="15021" width="6" style="439" bestFit="1" customWidth="1"/>
    <col min="15022" max="15024" width="2.7109375" style="439" customWidth="1"/>
    <col min="15025" max="15037" width="2.7109375" style="439" bestFit="1" customWidth="1"/>
    <col min="15038" max="15045" width="7.7109375" style="439" bestFit="1" customWidth="1"/>
    <col min="15046" max="15047" width="2.7109375" style="439" bestFit="1" customWidth="1"/>
    <col min="15048" max="15056" width="7.7109375" style="439" bestFit="1" customWidth="1"/>
    <col min="15057" max="15061" width="2.7109375" style="439" bestFit="1" customWidth="1"/>
    <col min="15062" max="15062" width="2.7109375" style="439" customWidth="1"/>
    <col min="15063" max="15063" width="7.7109375" style="439" bestFit="1" customWidth="1"/>
    <col min="15064" max="15065" width="2.7109375" style="439" customWidth="1"/>
    <col min="15066" max="15066" width="7.7109375" style="439" bestFit="1" customWidth="1"/>
    <col min="15067" max="15068" width="2.7109375" style="439" customWidth="1"/>
    <col min="15069" max="15069" width="7.7109375" style="439" bestFit="1" customWidth="1"/>
    <col min="15070" max="15073" width="2.7109375" style="439" customWidth="1"/>
    <col min="15074" max="15074" width="2.7109375" style="439" bestFit="1" customWidth="1"/>
    <col min="15075" max="15075" width="7.7109375" style="439" bestFit="1" customWidth="1"/>
    <col min="15076" max="15077" width="2.7109375" style="439" bestFit="1" customWidth="1"/>
    <col min="15078" max="15078" width="7.7109375" style="439" bestFit="1" customWidth="1"/>
    <col min="15079" max="15080" width="2.7109375" style="439" bestFit="1" customWidth="1"/>
    <col min="15081" max="15081" width="9" style="439" bestFit="1" customWidth="1"/>
    <col min="15082" max="15083" width="2.7109375" style="439" bestFit="1" customWidth="1"/>
    <col min="15084" max="15084" width="7.7109375" style="439" bestFit="1" customWidth="1"/>
    <col min="15085" max="15110" width="2.7109375" style="439" bestFit="1" customWidth="1"/>
    <col min="15111" max="15223" width="5.42578125" style="439"/>
    <col min="15224" max="15224" width="5.42578125" style="439" bestFit="1" customWidth="1"/>
    <col min="15225" max="15225" width="6.28515625" style="439" bestFit="1" customWidth="1"/>
    <col min="15226" max="15226" width="7.85546875" style="439" bestFit="1" customWidth="1"/>
    <col min="15227" max="15228" width="12.42578125" style="439" bestFit="1" customWidth="1"/>
    <col min="15229" max="15229" width="13.28515625" style="439" bestFit="1" customWidth="1"/>
    <col min="15230" max="15230" width="9.85546875" style="439" bestFit="1" customWidth="1"/>
    <col min="15231" max="15231" width="9" style="439" bestFit="1" customWidth="1"/>
    <col min="15232" max="15232" width="1.42578125" style="439" customWidth="1"/>
    <col min="15233" max="15233" width="9" style="439" bestFit="1" customWidth="1"/>
    <col min="15234" max="15234" width="2.7109375" style="439" bestFit="1" customWidth="1"/>
    <col min="15235" max="15235" width="6.85546875" style="439" bestFit="1" customWidth="1"/>
    <col min="15236" max="15236" width="7.7109375" style="439" bestFit="1" customWidth="1"/>
    <col min="15237" max="15237" width="2.7109375" style="439" bestFit="1" customWidth="1"/>
    <col min="15238" max="15238" width="6.85546875" style="439" bestFit="1" customWidth="1"/>
    <col min="15239" max="15239" width="9" style="439" bestFit="1" customWidth="1"/>
    <col min="15240" max="15240" width="2.7109375" style="439" bestFit="1" customWidth="1"/>
    <col min="15241" max="15241" width="6.85546875" style="439" bestFit="1" customWidth="1"/>
    <col min="15242" max="15242" width="7.7109375" style="439" bestFit="1" customWidth="1"/>
    <col min="15243" max="15243" width="2.7109375" style="439" bestFit="1" customWidth="1"/>
    <col min="15244" max="15244" width="6.85546875" style="439" bestFit="1" customWidth="1"/>
    <col min="15245" max="15252" width="7.7109375" style="439" bestFit="1" customWidth="1"/>
    <col min="15253" max="15253" width="6.85546875" style="439" bestFit="1" customWidth="1"/>
    <col min="15254" max="15254" width="2.7109375" style="439" bestFit="1" customWidth="1"/>
    <col min="15255" max="15263" width="7.7109375" style="439" bestFit="1" customWidth="1"/>
    <col min="15264" max="15264" width="2.7109375" style="439" bestFit="1" customWidth="1"/>
    <col min="15265" max="15265" width="6" style="439" bestFit="1" customWidth="1"/>
    <col min="15266" max="15267" width="2.7109375" style="439" bestFit="1" customWidth="1"/>
    <col min="15268" max="15268" width="6" style="439" bestFit="1" customWidth="1"/>
    <col min="15269" max="15269" width="2.7109375" style="439" customWidth="1"/>
    <col min="15270" max="15270" width="7.7109375" style="439" bestFit="1" customWidth="1"/>
    <col min="15271" max="15271" width="6" style="439" bestFit="1" customWidth="1"/>
    <col min="15272" max="15272" width="2.7109375" style="439" customWidth="1"/>
    <col min="15273" max="15273" width="7.7109375" style="439" bestFit="1" customWidth="1"/>
    <col min="15274" max="15274" width="6" style="439" bestFit="1" customWidth="1"/>
    <col min="15275" max="15275" width="2.7109375" style="439" customWidth="1"/>
    <col min="15276" max="15276" width="7.7109375" style="439" bestFit="1" customWidth="1"/>
    <col min="15277" max="15277" width="6" style="439" bestFit="1" customWidth="1"/>
    <col min="15278" max="15280" width="2.7109375" style="439" customWidth="1"/>
    <col min="15281" max="15293" width="2.7109375" style="439" bestFit="1" customWidth="1"/>
    <col min="15294" max="15301" width="7.7109375" style="439" bestFit="1" customWidth="1"/>
    <col min="15302" max="15303" width="2.7109375" style="439" bestFit="1" customWidth="1"/>
    <col min="15304" max="15312" width="7.7109375" style="439" bestFit="1" customWidth="1"/>
    <col min="15313" max="15317" width="2.7109375" style="439" bestFit="1" customWidth="1"/>
    <col min="15318" max="15318" width="2.7109375" style="439" customWidth="1"/>
    <col min="15319" max="15319" width="7.7109375" style="439" bestFit="1" customWidth="1"/>
    <col min="15320" max="15321" width="2.7109375" style="439" customWidth="1"/>
    <col min="15322" max="15322" width="7.7109375" style="439" bestFit="1" customWidth="1"/>
    <col min="15323" max="15324" width="2.7109375" style="439" customWidth="1"/>
    <col min="15325" max="15325" width="7.7109375" style="439" bestFit="1" customWidth="1"/>
    <col min="15326" max="15329" width="2.7109375" style="439" customWidth="1"/>
    <col min="15330" max="15330" width="2.7109375" style="439" bestFit="1" customWidth="1"/>
    <col min="15331" max="15331" width="7.7109375" style="439" bestFit="1" customWidth="1"/>
    <col min="15332" max="15333" width="2.7109375" style="439" bestFit="1" customWidth="1"/>
    <col min="15334" max="15334" width="7.7109375" style="439" bestFit="1" customWidth="1"/>
    <col min="15335" max="15336" width="2.7109375" style="439" bestFit="1" customWidth="1"/>
    <col min="15337" max="15337" width="9" style="439" bestFit="1" customWidth="1"/>
    <col min="15338" max="15339" width="2.7109375" style="439" bestFit="1" customWidth="1"/>
    <col min="15340" max="15340" width="7.7109375" style="439" bestFit="1" customWidth="1"/>
    <col min="15341" max="15366" width="2.7109375" style="439" bestFit="1" customWidth="1"/>
    <col min="15367" max="15479" width="5.42578125" style="439"/>
    <col min="15480" max="15480" width="5.42578125" style="439" bestFit="1" customWidth="1"/>
    <col min="15481" max="15481" width="6.28515625" style="439" bestFit="1" customWidth="1"/>
    <col min="15482" max="15482" width="7.85546875" style="439" bestFit="1" customWidth="1"/>
    <col min="15483" max="15484" width="12.42578125" style="439" bestFit="1" customWidth="1"/>
    <col min="15485" max="15485" width="13.28515625" style="439" bestFit="1" customWidth="1"/>
    <col min="15486" max="15486" width="9.85546875" style="439" bestFit="1" customWidth="1"/>
    <col min="15487" max="15487" width="9" style="439" bestFit="1" customWidth="1"/>
    <col min="15488" max="15488" width="1.42578125" style="439" customWidth="1"/>
    <col min="15489" max="15489" width="9" style="439" bestFit="1" customWidth="1"/>
    <col min="15490" max="15490" width="2.7109375" style="439" bestFit="1" customWidth="1"/>
    <col min="15491" max="15491" width="6.85546875" style="439" bestFit="1" customWidth="1"/>
    <col min="15492" max="15492" width="7.7109375" style="439" bestFit="1" customWidth="1"/>
    <col min="15493" max="15493" width="2.7109375" style="439" bestFit="1" customWidth="1"/>
    <col min="15494" max="15494" width="6.85546875" style="439" bestFit="1" customWidth="1"/>
    <col min="15495" max="15495" width="9" style="439" bestFit="1" customWidth="1"/>
    <col min="15496" max="15496" width="2.7109375" style="439" bestFit="1" customWidth="1"/>
    <col min="15497" max="15497" width="6.85546875" style="439" bestFit="1" customWidth="1"/>
    <col min="15498" max="15498" width="7.7109375" style="439" bestFit="1" customWidth="1"/>
    <col min="15499" max="15499" width="2.7109375" style="439" bestFit="1" customWidth="1"/>
    <col min="15500" max="15500" width="6.85546875" style="439" bestFit="1" customWidth="1"/>
    <col min="15501" max="15508" width="7.7109375" style="439" bestFit="1" customWidth="1"/>
    <col min="15509" max="15509" width="6.85546875" style="439" bestFit="1" customWidth="1"/>
    <col min="15510" max="15510" width="2.7109375" style="439" bestFit="1" customWidth="1"/>
    <col min="15511" max="15519" width="7.7109375" style="439" bestFit="1" customWidth="1"/>
    <col min="15520" max="15520" width="2.7109375" style="439" bestFit="1" customWidth="1"/>
    <col min="15521" max="15521" width="6" style="439" bestFit="1" customWidth="1"/>
    <col min="15522" max="15523" width="2.7109375" style="439" bestFit="1" customWidth="1"/>
    <col min="15524" max="15524" width="6" style="439" bestFit="1" customWidth="1"/>
    <col min="15525" max="15525" width="2.7109375" style="439" customWidth="1"/>
    <col min="15526" max="15526" width="7.7109375" style="439" bestFit="1" customWidth="1"/>
    <col min="15527" max="15527" width="6" style="439" bestFit="1" customWidth="1"/>
    <col min="15528" max="15528" width="2.7109375" style="439" customWidth="1"/>
    <col min="15529" max="15529" width="7.7109375" style="439" bestFit="1" customWidth="1"/>
    <col min="15530" max="15530" width="6" style="439" bestFit="1" customWidth="1"/>
    <col min="15531" max="15531" width="2.7109375" style="439" customWidth="1"/>
    <col min="15532" max="15532" width="7.7109375" style="439" bestFit="1" customWidth="1"/>
    <col min="15533" max="15533" width="6" style="439" bestFit="1" customWidth="1"/>
    <col min="15534" max="15536" width="2.7109375" style="439" customWidth="1"/>
    <col min="15537" max="15549" width="2.7109375" style="439" bestFit="1" customWidth="1"/>
    <col min="15550" max="15557" width="7.7109375" style="439" bestFit="1" customWidth="1"/>
    <col min="15558" max="15559" width="2.7109375" style="439" bestFit="1" customWidth="1"/>
    <col min="15560" max="15568" width="7.7109375" style="439" bestFit="1" customWidth="1"/>
    <col min="15569" max="15573" width="2.7109375" style="439" bestFit="1" customWidth="1"/>
    <col min="15574" max="15574" width="2.7109375" style="439" customWidth="1"/>
    <col min="15575" max="15575" width="7.7109375" style="439" bestFit="1" customWidth="1"/>
    <col min="15576" max="15577" width="2.7109375" style="439" customWidth="1"/>
    <col min="15578" max="15578" width="7.7109375" style="439" bestFit="1" customWidth="1"/>
    <col min="15579" max="15580" width="2.7109375" style="439" customWidth="1"/>
    <col min="15581" max="15581" width="7.7109375" style="439" bestFit="1" customWidth="1"/>
    <col min="15582" max="15585" width="2.7109375" style="439" customWidth="1"/>
    <col min="15586" max="15586" width="2.7109375" style="439" bestFit="1" customWidth="1"/>
    <col min="15587" max="15587" width="7.7109375" style="439" bestFit="1" customWidth="1"/>
    <col min="15588" max="15589" width="2.7109375" style="439" bestFit="1" customWidth="1"/>
    <col min="15590" max="15590" width="7.7109375" style="439" bestFit="1" customWidth="1"/>
    <col min="15591" max="15592" width="2.7109375" style="439" bestFit="1" customWidth="1"/>
    <col min="15593" max="15593" width="9" style="439" bestFit="1" customWidth="1"/>
    <col min="15594" max="15595" width="2.7109375" style="439" bestFit="1" customWidth="1"/>
    <col min="15596" max="15596" width="7.7109375" style="439" bestFit="1" customWidth="1"/>
    <col min="15597" max="15622" width="2.7109375" style="439" bestFit="1" customWidth="1"/>
    <col min="15623" max="15735" width="5.42578125" style="439"/>
    <col min="15736" max="15736" width="5.42578125" style="439" bestFit="1" customWidth="1"/>
    <col min="15737" max="15737" width="6.28515625" style="439" bestFit="1" customWidth="1"/>
    <col min="15738" max="15738" width="7.85546875" style="439" bestFit="1" customWidth="1"/>
    <col min="15739" max="15740" width="12.42578125" style="439" bestFit="1" customWidth="1"/>
    <col min="15741" max="15741" width="13.28515625" style="439" bestFit="1" customWidth="1"/>
    <col min="15742" max="15742" width="9.85546875" style="439" bestFit="1" customWidth="1"/>
    <col min="15743" max="15743" width="9" style="439" bestFit="1" customWidth="1"/>
    <col min="15744" max="15744" width="1.42578125" style="439" customWidth="1"/>
    <col min="15745" max="15745" width="9" style="439" bestFit="1" customWidth="1"/>
    <col min="15746" max="15746" width="2.7109375" style="439" bestFit="1" customWidth="1"/>
    <col min="15747" max="15747" width="6.85546875" style="439" bestFit="1" customWidth="1"/>
    <col min="15748" max="15748" width="7.7109375" style="439" bestFit="1" customWidth="1"/>
    <col min="15749" max="15749" width="2.7109375" style="439" bestFit="1" customWidth="1"/>
    <col min="15750" max="15750" width="6.85546875" style="439" bestFit="1" customWidth="1"/>
    <col min="15751" max="15751" width="9" style="439" bestFit="1" customWidth="1"/>
    <col min="15752" max="15752" width="2.7109375" style="439" bestFit="1" customWidth="1"/>
    <col min="15753" max="15753" width="6.85546875" style="439" bestFit="1" customWidth="1"/>
    <col min="15754" max="15754" width="7.7109375" style="439" bestFit="1" customWidth="1"/>
    <col min="15755" max="15755" width="2.7109375" style="439" bestFit="1" customWidth="1"/>
    <col min="15756" max="15756" width="6.85546875" style="439" bestFit="1" customWidth="1"/>
    <col min="15757" max="15764" width="7.7109375" style="439" bestFit="1" customWidth="1"/>
    <col min="15765" max="15765" width="6.85546875" style="439" bestFit="1" customWidth="1"/>
    <col min="15766" max="15766" width="2.7109375" style="439" bestFit="1" customWidth="1"/>
    <col min="15767" max="15775" width="7.7109375" style="439" bestFit="1" customWidth="1"/>
    <col min="15776" max="15776" width="2.7109375" style="439" bestFit="1" customWidth="1"/>
    <col min="15777" max="15777" width="6" style="439" bestFit="1" customWidth="1"/>
    <col min="15778" max="15779" width="2.7109375" style="439" bestFit="1" customWidth="1"/>
    <col min="15780" max="15780" width="6" style="439" bestFit="1" customWidth="1"/>
    <col min="15781" max="15781" width="2.7109375" style="439" customWidth="1"/>
    <col min="15782" max="15782" width="7.7109375" style="439" bestFit="1" customWidth="1"/>
    <col min="15783" max="15783" width="6" style="439" bestFit="1" customWidth="1"/>
    <col min="15784" max="15784" width="2.7109375" style="439" customWidth="1"/>
    <col min="15785" max="15785" width="7.7109375" style="439" bestFit="1" customWidth="1"/>
    <col min="15786" max="15786" width="6" style="439" bestFit="1" customWidth="1"/>
    <col min="15787" max="15787" width="2.7109375" style="439" customWidth="1"/>
    <col min="15788" max="15788" width="7.7109375" style="439" bestFit="1" customWidth="1"/>
    <col min="15789" max="15789" width="6" style="439" bestFit="1" customWidth="1"/>
    <col min="15790" max="15792" width="2.7109375" style="439" customWidth="1"/>
    <col min="15793" max="15805" width="2.7109375" style="439" bestFit="1" customWidth="1"/>
    <col min="15806" max="15813" width="7.7109375" style="439" bestFit="1" customWidth="1"/>
    <col min="15814" max="15815" width="2.7109375" style="439" bestFit="1" customWidth="1"/>
    <col min="15816" max="15824" width="7.7109375" style="439" bestFit="1" customWidth="1"/>
    <col min="15825" max="15829" width="2.7109375" style="439" bestFit="1" customWidth="1"/>
    <col min="15830" max="15830" width="2.7109375" style="439" customWidth="1"/>
    <col min="15831" max="15831" width="7.7109375" style="439" bestFit="1" customWidth="1"/>
    <col min="15832" max="15833" width="2.7109375" style="439" customWidth="1"/>
    <col min="15834" max="15834" width="7.7109375" style="439" bestFit="1" customWidth="1"/>
    <col min="15835" max="15836" width="2.7109375" style="439" customWidth="1"/>
    <col min="15837" max="15837" width="7.7109375" style="439" bestFit="1" customWidth="1"/>
    <col min="15838" max="15841" width="2.7109375" style="439" customWidth="1"/>
    <col min="15842" max="15842" width="2.7109375" style="439" bestFit="1" customWidth="1"/>
    <col min="15843" max="15843" width="7.7109375" style="439" bestFit="1" customWidth="1"/>
    <col min="15844" max="15845" width="2.7109375" style="439" bestFit="1" customWidth="1"/>
    <col min="15846" max="15846" width="7.7109375" style="439" bestFit="1" customWidth="1"/>
    <col min="15847" max="15848" width="2.7109375" style="439" bestFit="1" customWidth="1"/>
    <col min="15849" max="15849" width="9" style="439" bestFit="1" customWidth="1"/>
    <col min="15850" max="15851" width="2.7109375" style="439" bestFit="1" customWidth="1"/>
    <col min="15852" max="15852" width="7.7109375" style="439" bestFit="1" customWidth="1"/>
    <col min="15853" max="15878" width="2.7109375" style="439" bestFit="1" customWidth="1"/>
    <col min="15879" max="15991" width="5.42578125" style="439"/>
    <col min="15992" max="15992" width="5.42578125" style="439" bestFit="1" customWidth="1"/>
    <col min="15993" max="15993" width="6.28515625" style="439" bestFit="1" customWidth="1"/>
    <col min="15994" max="15994" width="7.85546875" style="439" bestFit="1" customWidth="1"/>
    <col min="15995" max="15996" width="12.42578125" style="439" bestFit="1" customWidth="1"/>
    <col min="15997" max="15997" width="13.28515625" style="439" bestFit="1" customWidth="1"/>
    <col min="15998" max="15998" width="9.85546875" style="439" bestFit="1" customWidth="1"/>
    <col min="15999" max="15999" width="9" style="439" bestFit="1" customWidth="1"/>
    <col min="16000" max="16000" width="1.42578125" style="439" customWidth="1"/>
    <col min="16001" max="16001" width="9" style="439" bestFit="1" customWidth="1"/>
    <col min="16002" max="16002" width="2.7109375" style="439" bestFit="1" customWidth="1"/>
    <col min="16003" max="16003" width="6.85546875" style="439" bestFit="1" customWidth="1"/>
    <col min="16004" max="16004" width="7.7109375" style="439" bestFit="1" customWidth="1"/>
    <col min="16005" max="16005" width="2.7109375" style="439" bestFit="1" customWidth="1"/>
    <col min="16006" max="16006" width="6.85546875" style="439" bestFit="1" customWidth="1"/>
    <col min="16007" max="16007" width="9" style="439" bestFit="1" customWidth="1"/>
    <col min="16008" max="16008" width="2.7109375" style="439" bestFit="1" customWidth="1"/>
    <col min="16009" max="16009" width="6.85546875" style="439" bestFit="1" customWidth="1"/>
    <col min="16010" max="16010" width="7.7109375" style="439" bestFit="1" customWidth="1"/>
    <col min="16011" max="16011" width="2.7109375" style="439" bestFit="1" customWidth="1"/>
    <col min="16012" max="16012" width="6.85546875" style="439" bestFit="1" customWidth="1"/>
    <col min="16013" max="16020" width="7.7109375" style="439" bestFit="1" customWidth="1"/>
    <col min="16021" max="16021" width="6.85546875" style="439" bestFit="1" customWidth="1"/>
    <col min="16022" max="16022" width="2.7109375" style="439" bestFit="1" customWidth="1"/>
    <col min="16023" max="16031" width="7.7109375" style="439" bestFit="1" customWidth="1"/>
    <col min="16032" max="16032" width="2.7109375" style="439" bestFit="1" customWidth="1"/>
    <col min="16033" max="16033" width="6" style="439" bestFit="1" customWidth="1"/>
    <col min="16034" max="16035" width="2.7109375" style="439" bestFit="1" customWidth="1"/>
    <col min="16036" max="16036" width="6" style="439" bestFit="1" customWidth="1"/>
    <col min="16037" max="16037" width="2.7109375" style="439" customWidth="1"/>
    <col min="16038" max="16038" width="7.7109375" style="439" bestFit="1" customWidth="1"/>
    <col min="16039" max="16039" width="6" style="439" bestFit="1" customWidth="1"/>
    <col min="16040" max="16040" width="2.7109375" style="439" customWidth="1"/>
    <col min="16041" max="16041" width="7.7109375" style="439" bestFit="1" customWidth="1"/>
    <col min="16042" max="16042" width="6" style="439" bestFit="1" customWidth="1"/>
    <col min="16043" max="16043" width="2.7109375" style="439" customWidth="1"/>
    <col min="16044" max="16044" width="7.7109375" style="439" bestFit="1" customWidth="1"/>
    <col min="16045" max="16045" width="6" style="439" bestFit="1" customWidth="1"/>
    <col min="16046" max="16048" width="2.7109375" style="439" customWidth="1"/>
    <col min="16049" max="16061" width="2.7109375" style="439" bestFit="1" customWidth="1"/>
    <col min="16062" max="16069" width="7.7109375" style="439" bestFit="1" customWidth="1"/>
    <col min="16070" max="16071" width="2.7109375" style="439" bestFit="1" customWidth="1"/>
    <col min="16072" max="16080" width="7.7109375" style="439" bestFit="1" customWidth="1"/>
    <col min="16081" max="16085" width="2.7109375" style="439" bestFit="1" customWidth="1"/>
    <col min="16086" max="16086" width="2.7109375" style="439" customWidth="1"/>
    <col min="16087" max="16087" width="7.7109375" style="439" bestFit="1" customWidth="1"/>
    <col min="16088" max="16089" width="2.7109375" style="439" customWidth="1"/>
    <col min="16090" max="16090" width="7.7109375" style="439" bestFit="1" customWidth="1"/>
    <col min="16091" max="16092" width="2.7109375" style="439" customWidth="1"/>
    <col min="16093" max="16093" width="7.7109375" style="439" bestFit="1" customWidth="1"/>
    <col min="16094" max="16097" width="2.7109375" style="439" customWidth="1"/>
    <col min="16098" max="16098" width="2.7109375" style="439" bestFit="1" customWidth="1"/>
    <col min="16099" max="16099" width="7.7109375" style="439" bestFit="1" customWidth="1"/>
    <col min="16100" max="16101" width="2.7109375" style="439" bestFit="1" customWidth="1"/>
    <col min="16102" max="16102" width="7.7109375" style="439" bestFit="1" customWidth="1"/>
    <col min="16103" max="16104" width="2.7109375" style="439" bestFit="1" customWidth="1"/>
    <col min="16105" max="16105" width="9" style="439" bestFit="1" customWidth="1"/>
    <col min="16106" max="16107" width="2.7109375" style="439" bestFit="1" customWidth="1"/>
    <col min="16108" max="16108" width="7.7109375" style="439" bestFit="1" customWidth="1"/>
    <col min="16109" max="16134" width="2.7109375" style="439" bestFit="1" customWidth="1"/>
    <col min="16135" max="16384" width="5.42578125" style="439"/>
  </cols>
  <sheetData>
    <row r="1" spans="1:16" x14ac:dyDescent="0.2">
      <c r="A1" s="439" t="s">
        <v>281</v>
      </c>
    </row>
    <row r="2" spans="1:16" x14ac:dyDescent="0.2">
      <c r="A2" s="439" t="s">
        <v>309</v>
      </c>
      <c r="B2" s="500" t="s">
        <v>310</v>
      </c>
      <c r="H2" s="484"/>
      <c r="I2" s="484" t="s">
        <v>282</v>
      </c>
      <c r="J2" s="484">
        <v>12</v>
      </c>
      <c r="K2" s="484">
        <v>30</v>
      </c>
      <c r="L2" s="485">
        <f>((1+$B$9)^(1/$J2)-1)</f>
        <v>4.99750581444669E-3</v>
      </c>
      <c r="M2" s="485"/>
    </row>
    <row r="3" spans="1:16" x14ac:dyDescent="0.2">
      <c r="A3" s="439" t="s">
        <v>283</v>
      </c>
      <c r="B3" s="500" t="s">
        <v>308</v>
      </c>
      <c r="H3" s="484"/>
      <c r="I3" s="484" t="s">
        <v>284</v>
      </c>
      <c r="J3" s="484">
        <v>4</v>
      </c>
      <c r="K3" s="484">
        <v>90</v>
      </c>
      <c r="L3" s="485">
        <f>((1+$B$9)^(1/$J3)-1)</f>
        <v>1.5067567449465802E-2</v>
      </c>
      <c r="M3" s="485"/>
    </row>
    <row r="4" spans="1:16" x14ac:dyDescent="0.2">
      <c r="A4" s="439" t="s">
        <v>285</v>
      </c>
      <c r="B4" s="441">
        <f>'FLUJO DE CAJA NUEVO'!D82</f>
        <v>0</v>
      </c>
      <c r="C4" s="449"/>
      <c r="H4" s="484"/>
      <c r="I4" s="484" t="s">
        <v>286</v>
      </c>
      <c r="J4" s="484">
        <v>2</v>
      </c>
      <c r="K4" s="484">
        <v>180</v>
      </c>
      <c r="L4" s="485">
        <f>((1+$B$9)^(1/$J4)-1)</f>
        <v>3.036216648777601E-2</v>
      </c>
      <c r="M4" s="485"/>
    </row>
    <row r="5" spans="1:16" x14ac:dyDescent="0.2">
      <c r="A5" s="439" t="s">
        <v>110</v>
      </c>
      <c r="B5" s="501">
        <v>5</v>
      </c>
      <c r="H5" s="484"/>
      <c r="I5" s="484" t="s">
        <v>287</v>
      </c>
      <c r="J5" s="484">
        <v>1</v>
      </c>
      <c r="K5" s="484">
        <v>360</v>
      </c>
      <c r="L5" s="485">
        <f>((1+$B$9)^(1/$J5)-1)</f>
        <v>6.1646194129383325E-2</v>
      </c>
      <c r="M5" s="484"/>
    </row>
    <row r="6" spans="1:16" x14ac:dyDescent="0.2">
      <c r="A6" s="439" t="s">
        <v>299</v>
      </c>
      <c r="B6" s="501"/>
      <c r="H6" s="484"/>
      <c r="I6" s="484"/>
      <c r="J6" s="484"/>
      <c r="K6" s="484"/>
      <c r="L6" s="485"/>
      <c r="M6" s="484"/>
    </row>
    <row r="7" spans="1:16" ht="15" x14ac:dyDescent="0.25">
      <c r="A7" s="439" t="s">
        <v>300</v>
      </c>
      <c r="B7" s="501"/>
      <c r="H7" s="484"/>
      <c r="I7" s="484" t="s">
        <v>301</v>
      </c>
      <c r="J7" s="484">
        <f>IF($B$6&gt;0,VLOOKUP($B$10,$I$2:$K$5,2,0)*$B$6,0)</f>
        <v>0</v>
      </c>
      <c r="K7" s="484"/>
      <c r="L7" s="484"/>
      <c r="M7" s="519" t="s">
        <v>309</v>
      </c>
      <c r="N7" s="519" t="s">
        <v>314</v>
      </c>
    </row>
    <row r="8" spans="1:16" ht="15" x14ac:dyDescent="0.25">
      <c r="A8" s="439" t="s">
        <v>288</v>
      </c>
      <c r="B8" s="526">
        <v>0.06</v>
      </c>
      <c r="D8" s="443"/>
      <c r="H8" s="484"/>
      <c r="I8" s="484" t="s">
        <v>302</v>
      </c>
      <c r="J8" s="484">
        <f>IF($B$7&gt;0,VLOOKUP($B$10,$I$2:$K$5,2,0)*$B$7,0)</f>
        <v>0</v>
      </c>
      <c r="K8" s="484"/>
      <c r="L8" s="484"/>
      <c r="M8" s="519" t="s">
        <v>310</v>
      </c>
      <c r="N8" s="520">
        <v>8.9499999999999996E-2</v>
      </c>
    </row>
    <row r="9" spans="1:16" ht="15" x14ac:dyDescent="0.25">
      <c r="A9" s="439" t="s">
        <v>289</v>
      </c>
      <c r="B9" s="442">
        <f>EFFECT(B8,$B$11)</f>
        <v>6.1646194129383325E-2</v>
      </c>
      <c r="D9" s="443"/>
      <c r="H9" s="484"/>
      <c r="I9" s="484"/>
      <c r="J9" s="484"/>
      <c r="K9" s="484"/>
      <c r="L9" s="484"/>
      <c r="M9" s="519" t="s">
        <v>311</v>
      </c>
      <c r="N9" s="520">
        <v>9.1503000000000001E-2</v>
      </c>
    </row>
    <row r="10" spans="1:16" ht="15" x14ac:dyDescent="0.25">
      <c r="A10" s="439" t="s">
        <v>290</v>
      </c>
      <c r="B10" s="500" t="s">
        <v>286</v>
      </c>
      <c r="D10" s="443"/>
      <c r="H10" s="484"/>
      <c r="I10" s="484"/>
      <c r="J10" s="484"/>
      <c r="K10" s="484"/>
      <c r="L10" s="484"/>
      <c r="M10" s="519" t="s">
        <v>312</v>
      </c>
      <c r="N10" s="520">
        <v>9.2543E-2</v>
      </c>
    </row>
    <row r="11" spans="1:16" ht="15" x14ac:dyDescent="0.25">
      <c r="A11" s="439" t="s">
        <v>291</v>
      </c>
      <c r="B11" s="439">
        <f>VLOOKUP($B$10,$I$2:$K$5,2,0)*$B$5</f>
        <v>10</v>
      </c>
      <c r="H11" s="484"/>
      <c r="I11" s="484"/>
      <c r="J11" s="484"/>
      <c r="K11" s="484"/>
      <c r="L11" s="484"/>
      <c r="M11" s="519" t="s">
        <v>313</v>
      </c>
      <c r="N11" s="520">
        <v>9.3264E-2</v>
      </c>
    </row>
    <row r="14" spans="1:16" ht="12.75" x14ac:dyDescent="0.2">
      <c r="A14" s="539" t="s">
        <v>292</v>
      </c>
      <c r="B14" s="540"/>
      <c r="C14" s="540"/>
      <c r="D14" s="540"/>
      <c r="E14" s="541"/>
      <c r="K14" s="539" t="s">
        <v>292</v>
      </c>
      <c r="L14" s="540"/>
      <c r="M14" s="540"/>
      <c r="N14" s="540"/>
      <c r="O14" s="541"/>
    </row>
    <row r="15" spans="1:16" ht="12.75" x14ac:dyDescent="0.2">
      <c r="A15" s="539" t="s">
        <v>293</v>
      </c>
      <c r="B15" s="540"/>
      <c r="C15" s="540"/>
      <c r="D15" s="540"/>
      <c r="E15" s="541"/>
      <c r="K15" s="539" t="s">
        <v>294</v>
      </c>
      <c r="L15" s="540"/>
      <c r="M15" s="540"/>
      <c r="N15" s="540"/>
      <c r="O15" s="541"/>
    </row>
    <row r="16" spans="1:16" x14ac:dyDescent="0.2">
      <c r="A16" s="444" t="s">
        <v>295</v>
      </c>
      <c r="B16" s="444" t="s">
        <v>296</v>
      </c>
      <c r="C16" s="444" t="s">
        <v>297</v>
      </c>
      <c r="D16" s="444" t="s">
        <v>298</v>
      </c>
      <c r="E16" s="444" t="s">
        <v>285</v>
      </c>
      <c r="F16" s="445"/>
      <c r="K16" s="444" t="s">
        <v>295</v>
      </c>
      <c r="L16" s="444" t="s">
        <v>296</v>
      </c>
      <c r="M16" s="444" t="s">
        <v>297</v>
      </c>
      <c r="N16" s="444" t="s">
        <v>298</v>
      </c>
      <c r="O16" s="444" t="s">
        <v>285</v>
      </c>
      <c r="P16" s="445"/>
    </row>
    <row r="17" spans="1:18" x14ac:dyDescent="0.2">
      <c r="A17" s="446">
        <v>1</v>
      </c>
      <c r="B17" s="482">
        <f>IF($B$3="Alemán",IF(A17&lt;$J$7+1,0,IF(A17=$B$11,$H$258+VLOOKUP($B$10,$I$2:$L$5,4,FALSE)*E17,VLOOKUP($B$10,$I$2:$L$5,4,FALSE)*E17)),0)</f>
        <v>0</v>
      </c>
      <c r="C17" s="482">
        <f>IF($B$3="Alemán",IF($B$5=$B$6+$B$7,$B$4,IF(A17&lt;$J$7+$J$8+1,0,IF(A17&lt;$B$11+1,$B$4/($B$11-$J$7-$J$8),0))),0)</f>
        <v>0</v>
      </c>
      <c r="D17" s="482">
        <f>IF($B$3="Alemán",IF(A17&lt;$B$11+1,C17+B17,0),0)</f>
        <v>0</v>
      </c>
      <c r="E17" s="482">
        <f>IF(B3="Alemán",B4,0)</f>
        <v>0</v>
      </c>
      <c r="F17" s="445"/>
      <c r="H17" s="486">
        <f>IF($B$3="Alemán",IF(A17&lt;$J$7+1,VLOOKUP($B$10,$I$2:$L$5,4,FALSE)*E17,0),0)</f>
        <v>0</v>
      </c>
      <c r="K17" s="446">
        <v>1</v>
      </c>
      <c r="L17" s="482">
        <f>IF($B$3="Francés",IF(K17&lt;$J$7+1,0,IF(K17=$B$11,$R$258+VLOOKUP($B$10,$I$2:$L$5,4,FALSE)*O17,IF(K17&lt;$B$11+1,VLOOKUP($B$10,$I$2:$L$5,4,FALSE)*O17,0))),0)</f>
        <v>0</v>
      </c>
      <c r="M17" s="482">
        <f>IF($B$3="Francés",IF(K17&lt;$J$7+$J$8+1,0,IF(K17=$B$11,O17,IF(K17&lt;$B$11+1,N17-L17,0))),0)</f>
        <v>0</v>
      </c>
      <c r="N17" s="482">
        <f>IF($B$3="Francés",IF(K17&lt;$J$7+1,0,IF(K17&lt;$J$7+$J$8+1,L17,IF(K17=$B$11,M17+L17,IF(K17&lt;$B$11+1,PMT(VLOOKUP($B$10,$I$2:$L$5,4,FALSE),$B$11-$J$7-$J$8,$B$4)*-1,0)))),0)</f>
        <v>0</v>
      </c>
      <c r="O17" s="482">
        <f>IF($B$3="Francés",B4,0)</f>
        <v>0</v>
      </c>
      <c r="P17" s="445"/>
      <c r="R17" s="484">
        <f>IF($B$3="Francés",IF(K17&lt;$J$7+1,VLOOKUP($B$10,$I$2:$L$5,4,FALSE)*O17,0),0)</f>
        <v>0</v>
      </c>
    </row>
    <row r="18" spans="1:18" x14ac:dyDescent="0.2">
      <c r="A18" s="446">
        <v>2</v>
      </c>
      <c r="B18" s="482">
        <f t="shared" ref="B18:B81" si="0">IF($B$3="Alemán",IF(A18&lt;$J$7+1,0,IF(A18=$B$11,$H$258+VLOOKUP($B$10,$I$2:$L$5,4,FALSE)*E18,VLOOKUP($B$10,$I$2:$L$5,4,FALSE)*E18)),0)</f>
        <v>0</v>
      </c>
      <c r="C18" s="482">
        <f t="shared" ref="C18:C81" si="1">IF($B$3="Alemán",IF($B$5=$B$6+$B$7,$B$4,IF(A18&lt;$J$7+$J$8+1,0,IF(A18&lt;$B$11+1,$B$4/($B$11-$J$7-$J$8),0))),0)</f>
        <v>0</v>
      </c>
      <c r="D18" s="482">
        <f>IF($B$3="Alemán",IF(A18&lt;$B$11+1,C18+B18,0),0)</f>
        <v>0</v>
      </c>
      <c r="E18" s="482">
        <f>E17-C17</f>
        <v>0</v>
      </c>
      <c r="F18" s="445"/>
      <c r="H18" s="486">
        <f t="shared" ref="H18:H81" si="2">IF($B$3="Alemán",IF(A18&lt;$J$7+1,VLOOKUP($B$10,$I$2:$L$5,4,FALSE)*E18,0),0)</f>
        <v>0</v>
      </c>
      <c r="K18" s="446">
        <v>2</v>
      </c>
      <c r="L18" s="482">
        <f t="shared" ref="L18:L81" si="3">IF($B$3="Francés",IF(K18&lt;$J$7+1,0,IF(K18=$B$11,$R$258+VLOOKUP($B$10,$I$2:$L$5,4,FALSE)*O18,IF(K18&lt;$B$11+1,VLOOKUP($B$10,$I$2:$L$5,4,FALSE)*O18,0))),0)</f>
        <v>0</v>
      </c>
      <c r="M18" s="482">
        <f t="shared" ref="M18:M81" si="4">IF($B$3="Francés",IF(K18&lt;$J$7+$J$8+1,0,IF(K18=$B$11,O18,IF(K18&lt;$B$11+1,N18-L18,0))),0)</f>
        <v>0</v>
      </c>
      <c r="N18" s="482">
        <f t="shared" ref="N18:N81" si="5">IF($B$3="Francés",IF(K18&lt;$J$7+1,0,IF(K18&lt;$J$7+$J$8+1,L18,IF(K18=$B$11,M18+L18,IF(K18&lt;$B$11+1,PMT(VLOOKUP($B$10,$I$2:$L$5,4,FALSE),$B$11-$J$7-$J$8,$B$4)*-1,0)))),0)</f>
        <v>0</v>
      </c>
      <c r="O18" s="482">
        <f>IF(K18&lt;$B$11+1,O17-M17,0)</f>
        <v>0</v>
      </c>
      <c r="P18" s="445"/>
      <c r="R18" s="484">
        <f t="shared" ref="R18:R81" si="6">IF($B$3="Francés",IF(K18&lt;$J$7+1,VLOOKUP($B$10,$I$2:$L$5,4,FALSE)*O18,0),0)</f>
        <v>0</v>
      </c>
    </row>
    <row r="19" spans="1:18" x14ac:dyDescent="0.2">
      <c r="A19" s="446">
        <v>3</v>
      </c>
      <c r="B19" s="482">
        <f t="shared" si="0"/>
        <v>0</v>
      </c>
      <c r="C19" s="482">
        <f t="shared" si="1"/>
        <v>0</v>
      </c>
      <c r="D19" s="482">
        <f t="shared" ref="D19:D76" si="7">IF($B$3="Alemán",IF(A19&lt;$B$11+1,C19+B19,0),0)</f>
        <v>0</v>
      </c>
      <c r="E19" s="482">
        <f t="shared" ref="E19:E76" si="8">E18-C18</f>
        <v>0</v>
      </c>
      <c r="F19" s="445"/>
      <c r="H19" s="486">
        <f t="shared" si="2"/>
        <v>0</v>
      </c>
      <c r="K19" s="446">
        <v>3</v>
      </c>
      <c r="L19" s="482">
        <f t="shared" si="3"/>
        <v>0</v>
      </c>
      <c r="M19" s="482">
        <f t="shared" si="4"/>
        <v>0</v>
      </c>
      <c r="N19" s="482">
        <f t="shared" si="5"/>
        <v>0</v>
      </c>
      <c r="O19" s="482">
        <f t="shared" ref="O19:O82" si="9">IF(K19&lt;$B$11+1,O18-M18,0)</f>
        <v>0</v>
      </c>
      <c r="P19" s="445"/>
      <c r="R19" s="484">
        <f t="shared" si="6"/>
        <v>0</v>
      </c>
    </row>
    <row r="20" spans="1:18" ht="15" x14ac:dyDescent="0.2">
      <c r="A20" s="446">
        <v>4</v>
      </c>
      <c r="B20" s="482">
        <f t="shared" si="0"/>
        <v>0</v>
      </c>
      <c r="C20" s="482">
        <f t="shared" si="1"/>
        <v>0</v>
      </c>
      <c r="D20" s="482">
        <f t="shared" si="7"/>
        <v>0</v>
      </c>
      <c r="E20" s="482">
        <f t="shared" si="8"/>
        <v>0</v>
      </c>
      <c r="F20" s="445"/>
      <c r="H20" s="486">
        <f t="shared" si="2"/>
        <v>0</v>
      </c>
      <c r="K20" s="446">
        <v>4</v>
      </c>
      <c r="L20" s="482">
        <f t="shared" si="3"/>
        <v>0</v>
      </c>
      <c r="M20" s="482">
        <f t="shared" si="4"/>
        <v>0</v>
      </c>
      <c r="N20" s="482">
        <f t="shared" si="5"/>
        <v>0</v>
      </c>
      <c r="O20" s="482">
        <f t="shared" si="9"/>
        <v>0</v>
      </c>
      <c r="P20" s="445"/>
      <c r="Q20" s="447"/>
      <c r="R20" s="484">
        <f t="shared" si="6"/>
        <v>0</v>
      </c>
    </row>
    <row r="21" spans="1:18" x14ac:dyDescent="0.2">
      <c r="A21" s="446">
        <v>5</v>
      </c>
      <c r="B21" s="482">
        <f t="shared" si="0"/>
        <v>0</v>
      </c>
      <c r="C21" s="482">
        <f t="shared" si="1"/>
        <v>0</v>
      </c>
      <c r="D21" s="482">
        <f t="shared" si="7"/>
        <v>0</v>
      </c>
      <c r="E21" s="482">
        <f t="shared" si="8"/>
        <v>0</v>
      </c>
      <c r="F21" s="445"/>
      <c r="H21" s="486">
        <f t="shared" si="2"/>
        <v>0</v>
      </c>
      <c r="K21" s="446">
        <v>5</v>
      </c>
      <c r="L21" s="482">
        <f t="shared" si="3"/>
        <v>0</v>
      </c>
      <c r="M21" s="482">
        <f t="shared" si="4"/>
        <v>0</v>
      </c>
      <c r="N21" s="482">
        <f t="shared" si="5"/>
        <v>0</v>
      </c>
      <c r="O21" s="482">
        <f t="shared" si="9"/>
        <v>0</v>
      </c>
      <c r="P21" s="445"/>
      <c r="R21" s="484">
        <f t="shared" si="6"/>
        <v>0</v>
      </c>
    </row>
    <row r="22" spans="1:18" x14ac:dyDescent="0.2">
      <c r="A22" s="446">
        <v>6</v>
      </c>
      <c r="B22" s="482">
        <f t="shared" si="0"/>
        <v>0</v>
      </c>
      <c r="C22" s="482">
        <f t="shared" si="1"/>
        <v>0</v>
      </c>
      <c r="D22" s="482">
        <f t="shared" si="7"/>
        <v>0</v>
      </c>
      <c r="E22" s="482">
        <f t="shared" si="8"/>
        <v>0</v>
      </c>
      <c r="F22" s="445"/>
      <c r="H22" s="486">
        <f t="shared" si="2"/>
        <v>0</v>
      </c>
      <c r="K22" s="446">
        <v>6</v>
      </c>
      <c r="L22" s="482">
        <f t="shared" si="3"/>
        <v>0</v>
      </c>
      <c r="M22" s="482">
        <f t="shared" si="4"/>
        <v>0</v>
      </c>
      <c r="N22" s="482">
        <f t="shared" si="5"/>
        <v>0</v>
      </c>
      <c r="O22" s="482">
        <f t="shared" si="9"/>
        <v>0</v>
      </c>
      <c r="P22" s="445"/>
      <c r="R22" s="484">
        <f t="shared" si="6"/>
        <v>0</v>
      </c>
    </row>
    <row r="23" spans="1:18" x14ac:dyDescent="0.2">
      <c r="A23" s="446">
        <v>7</v>
      </c>
      <c r="B23" s="482">
        <f t="shared" si="0"/>
        <v>0</v>
      </c>
      <c r="C23" s="482">
        <f t="shared" si="1"/>
        <v>0</v>
      </c>
      <c r="D23" s="482">
        <f t="shared" si="7"/>
        <v>0</v>
      </c>
      <c r="E23" s="482">
        <f>E22-C22</f>
        <v>0</v>
      </c>
      <c r="F23" s="445"/>
      <c r="H23" s="486">
        <f t="shared" si="2"/>
        <v>0</v>
      </c>
      <c r="K23" s="446">
        <v>7</v>
      </c>
      <c r="L23" s="482">
        <f t="shared" si="3"/>
        <v>0</v>
      </c>
      <c r="M23" s="482">
        <f t="shared" si="4"/>
        <v>0</v>
      </c>
      <c r="N23" s="482">
        <f t="shared" si="5"/>
        <v>0</v>
      </c>
      <c r="O23" s="482">
        <f t="shared" si="9"/>
        <v>0</v>
      </c>
      <c r="P23" s="445"/>
      <c r="R23" s="484">
        <f t="shared" si="6"/>
        <v>0</v>
      </c>
    </row>
    <row r="24" spans="1:18" x14ac:dyDescent="0.2">
      <c r="A24" s="446">
        <v>8</v>
      </c>
      <c r="B24" s="482">
        <f t="shared" si="0"/>
        <v>0</v>
      </c>
      <c r="C24" s="482">
        <f t="shared" si="1"/>
        <v>0</v>
      </c>
      <c r="D24" s="482">
        <f t="shared" si="7"/>
        <v>0</v>
      </c>
      <c r="E24" s="482">
        <f t="shared" si="8"/>
        <v>0</v>
      </c>
      <c r="F24" s="445"/>
      <c r="H24" s="486">
        <f t="shared" si="2"/>
        <v>0</v>
      </c>
      <c r="K24" s="446">
        <v>8</v>
      </c>
      <c r="L24" s="482">
        <f t="shared" si="3"/>
        <v>0</v>
      </c>
      <c r="M24" s="482">
        <f t="shared" si="4"/>
        <v>0</v>
      </c>
      <c r="N24" s="482">
        <f t="shared" si="5"/>
        <v>0</v>
      </c>
      <c r="O24" s="482">
        <f t="shared" si="9"/>
        <v>0</v>
      </c>
      <c r="P24" s="445"/>
      <c r="R24" s="484">
        <f t="shared" si="6"/>
        <v>0</v>
      </c>
    </row>
    <row r="25" spans="1:18" x14ac:dyDescent="0.2">
      <c r="A25" s="446">
        <v>9</v>
      </c>
      <c r="B25" s="482">
        <f t="shared" si="0"/>
        <v>0</v>
      </c>
      <c r="C25" s="482">
        <f t="shared" si="1"/>
        <v>0</v>
      </c>
      <c r="D25" s="482">
        <f t="shared" si="7"/>
        <v>0</v>
      </c>
      <c r="E25" s="482">
        <f t="shared" si="8"/>
        <v>0</v>
      </c>
      <c r="F25" s="445"/>
      <c r="H25" s="486">
        <f t="shared" si="2"/>
        <v>0</v>
      </c>
      <c r="K25" s="446">
        <v>9</v>
      </c>
      <c r="L25" s="482">
        <f t="shared" si="3"/>
        <v>0</v>
      </c>
      <c r="M25" s="482">
        <f t="shared" si="4"/>
        <v>0</v>
      </c>
      <c r="N25" s="482">
        <f t="shared" si="5"/>
        <v>0</v>
      </c>
      <c r="O25" s="482">
        <f t="shared" si="9"/>
        <v>0</v>
      </c>
      <c r="P25" s="445"/>
      <c r="R25" s="484">
        <f t="shared" si="6"/>
        <v>0</v>
      </c>
    </row>
    <row r="26" spans="1:18" x14ac:dyDescent="0.2">
      <c r="A26" s="446">
        <v>10</v>
      </c>
      <c r="B26" s="482">
        <f t="shared" si="0"/>
        <v>0</v>
      </c>
      <c r="C26" s="482">
        <f t="shared" si="1"/>
        <v>0</v>
      </c>
      <c r="D26" s="482">
        <f t="shared" si="7"/>
        <v>0</v>
      </c>
      <c r="E26" s="482">
        <f t="shared" si="8"/>
        <v>0</v>
      </c>
      <c r="F26" s="445"/>
      <c r="H26" s="486">
        <f t="shared" si="2"/>
        <v>0</v>
      </c>
      <c r="K26" s="446">
        <v>10</v>
      </c>
      <c r="L26" s="482">
        <f t="shared" si="3"/>
        <v>0</v>
      </c>
      <c r="M26" s="482">
        <f t="shared" si="4"/>
        <v>0</v>
      </c>
      <c r="N26" s="482">
        <f t="shared" si="5"/>
        <v>0</v>
      </c>
      <c r="O26" s="482">
        <f t="shared" si="9"/>
        <v>0</v>
      </c>
      <c r="P26" s="445"/>
      <c r="R26" s="484">
        <f t="shared" si="6"/>
        <v>0</v>
      </c>
    </row>
    <row r="27" spans="1:18" x14ac:dyDescent="0.2">
      <c r="A27" s="446">
        <v>11</v>
      </c>
      <c r="B27" s="482">
        <f t="shared" si="0"/>
        <v>0</v>
      </c>
      <c r="C27" s="482">
        <f t="shared" si="1"/>
        <v>0</v>
      </c>
      <c r="D27" s="482">
        <f t="shared" si="7"/>
        <v>0</v>
      </c>
      <c r="E27" s="482">
        <f t="shared" si="8"/>
        <v>0</v>
      </c>
      <c r="F27" s="445"/>
      <c r="H27" s="486">
        <f t="shared" si="2"/>
        <v>0</v>
      </c>
      <c r="K27" s="446">
        <v>11</v>
      </c>
      <c r="L27" s="482">
        <f t="shared" si="3"/>
        <v>0</v>
      </c>
      <c r="M27" s="482">
        <f t="shared" si="4"/>
        <v>0</v>
      </c>
      <c r="N27" s="482">
        <f t="shared" si="5"/>
        <v>0</v>
      </c>
      <c r="O27" s="482">
        <f t="shared" si="9"/>
        <v>0</v>
      </c>
      <c r="P27" s="445"/>
      <c r="R27" s="484">
        <f t="shared" si="6"/>
        <v>0</v>
      </c>
    </row>
    <row r="28" spans="1:18" x14ac:dyDescent="0.2">
      <c r="A28" s="446">
        <v>12</v>
      </c>
      <c r="B28" s="482">
        <f t="shared" si="0"/>
        <v>0</v>
      </c>
      <c r="C28" s="482">
        <f t="shared" si="1"/>
        <v>0</v>
      </c>
      <c r="D28" s="482">
        <f t="shared" si="7"/>
        <v>0</v>
      </c>
      <c r="E28" s="482">
        <f t="shared" si="8"/>
        <v>0</v>
      </c>
      <c r="F28" s="445"/>
      <c r="H28" s="486">
        <f t="shared" si="2"/>
        <v>0</v>
      </c>
      <c r="K28" s="446">
        <v>12</v>
      </c>
      <c r="L28" s="482">
        <f t="shared" si="3"/>
        <v>0</v>
      </c>
      <c r="M28" s="482">
        <f t="shared" si="4"/>
        <v>0</v>
      </c>
      <c r="N28" s="482">
        <f t="shared" si="5"/>
        <v>0</v>
      </c>
      <c r="O28" s="482">
        <f t="shared" si="9"/>
        <v>0</v>
      </c>
      <c r="P28" s="445"/>
      <c r="R28" s="484">
        <f t="shared" si="6"/>
        <v>0</v>
      </c>
    </row>
    <row r="29" spans="1:18" x14ac:dyDescent="0.2">
      <c r="A29" s="446">
        <v>13</v>
      </c>
      <c r="B29" s="482">
        <f t="shared" si="0"/>
        <v>0</v>
      </c>
      <c r="C29" s="482">
        <f t="shared" si="1"/>
        <v>0</v>
      </c>
      <c r="D29" s="482">
        <f>IF($B$3="Alemán",IF(A29&lt;$B$11+1,C29+B29,0),0)</f>
        <v>0</v>
      </c>
      <c r="E29" s="482">
        <f t="shared" si="8"/>
        <v>0</v>
      </c>
      <c r="F29" s="445"/>
      <c r="H29" s="486">
        <f t="shared" si="2"/>
        <v>0</v>
      </c>
      <c r="K29" s="446">
        <v>13</v>
      </c>
      <c r="L29" s="482">
        <f t="shared" si="3"/>
        <v>0</v>
      </c>
      <c r="M29" s="482">
        <f t="shared" si="4"/>
        <v>0</v>
      </c>
      <c r="N29" s="482">
        <f t="shared" si="5"/>
        <v>0</v>
      </c>
      <c r="O29" s="482">
        <f t="shared" si="9"/>
        <v>0</v>
      </c>
      <c r="P29" s="445"/>
      <c r="R29" s="484">
        <f t="shared" si="6"/>
        <v>0</v>
      </c>
    </row>
    <row r="30" spans="1:18" x14ac:dyDescent="0.2">
      <c r="A30" s="446">
        <v>14</v>
      </c>
      <c r="B30" s="482">
        <f t="shared" si="0"/>
        <v>0</v>
      </c>
      <c r="C30" s="482">
        <f t="shared" si="1"/>
        <v>0</v>
      </c>
      <c r="D30" s="482">
        <f t="shared" si="7"/>
        <v>0</v>
      </c>
      <c r="E30" s="482">
        <f t="shared" si="8"/>
        <v>0</v>
      </c>
      <c r="F30" s="445"/>
      <c r="H30" s="486">
        <f t="shared" si="2"/>
        <v>0</v>
      </c>
      <c r="K30" s="446">
        <v>14</v>
      </c>
      <c r="L30" s="482">
        <f t="shared" si="3"/>
        <v>0</v>
      </c>
      <c r="M30" s="482">
        <f t="shared" si="4"/>
        <v>0</v>
      </c>
      <c r="N30" s="482">
        <f t="shared" si="5"/>
        <v>0</v>
      </c>
      <c r="O30" s="482">
        <f t="shared" si="9"/>
        <v>0</v>
      </c>
      <c r="P30" s="445"/>
      <c r="R30" s="484">
        <f t="shared" si="6"/>
        <v>0</v>
      </c>
    </row>
    <row r="31" spans="1:18" x14ac:dyDescent="0.2">
      <c r="A31" s="446">
        <v>15</v>
      </c>
      <c r="B31" s="482">
        <f t="shared" si="0"/>
        <v>0</v>
      </c>
      <c r="C31" s="482">
        <f t="shared" si="1"/>
        <v>0</v>
      </c>
      <c r="D31" s="482">
        <f t="shared" si="7"/>
        <v>0</v>
      </c>
      <c r="E31" s="482">
        <f t="shared" si="8"/>
        <v>0</v>
      </c>
      <c r="F31" s="445"/>
      <c r="H31" s="486">
        <f t="shared" si="2"/>
        <v>0</v>
      </c>
      <c r="K31" s="446">
        <v>15</v>
      </c>
      <c r="L31" s="482">
        <f t="shared" si="3"/>
        <v>0</v>
      </c>
      <c r="M31" s="482">
        <f t="shared" si="4"/>
        <v>0</v>
      </c>
      <c r="N31" s="482">
        <f t="shared" si="5"/>
        <v>0</v>
      </c>
      <c r="O31" s="482">
        <f t="shared" si="9"/>
        <v>0</v>
      </c>
      <c r="P31" s="445"/>
      <c r="R31" s="484">
        <f t="shared" si="6"/>
        <v>0</v>
      </c>
    </row>
    <row r="32" spans="1:18" x14ac:dyDescent="0.2">
      <c r="A32" s="446">
        <v>16</v>
      </c>
      <c r="B32" s="482">
        <f t="shared" si="0"/>
        <v>0</v>
      </c>
      <c r="C32" s="482">
        <f>IF($B$3="Alemán",IF($B$5=$B$6+$B$7,$B$4,IF(A32&lt;$J$7+$J$8+1,0,IF(A32&lt;$B$11+1,$B$4/($B$11-$J$7-$J$8),0))),0)</f>
        <v>0</v>
      </c>
      <c r="D32" s="482">
        <f t="shared" si="7"/>
        <v>0</v>
      </c>
      <c r="E32" s="482">
        <f t="shared" si="8"/>
        <v>0</v>
      </c>
      <c r="F32" s="445"/>
      <c r="H32" s="486">
        <f t="shared" si="2"/>
        <v>0</v>
      </c>
      <c r="K32" s="446">
        <v>16</v>
      </c>
      <c r="L32" s="482">
        <f t="shared" si="3"/>
        <v>0</v>
      </c>
      <c r="M32" s="482">
        <f t="shared" si="4"/>
        <v>0</v>
      </c>
      <c r="N32" s="482">
        <f t="shared" si="5"/>
        <v>0</v>
      </c>
      <c r="O32" s="482">
        <f t="shared" si="9"/>
        <v>0</v>
      </c>
      <c r="P32" s="445"/>
      <c r="R32" s="484">
        <f t="shared" si="6"/>
        <v>0</v>
      </c>
    </row>
    <row r="33" spans="1:18" x14ac:dyDescent="0.2">
      <c r="A33" s="446">
        <v>17</v>
      </c>
      <c r="B33" s="482">
        <f t="shared" si="0"/>
        <v>0</v>
      </c>
      <c r="C33" s="482">
        <f t="shared" si="1"/>
        <v>0</v>
      </c>
      <c r="D33" s="482">
        <f t="shared" si="7"/>
        <v>0</v>
      </c>
      <c r="E33" s="482">
        <f t="shared" si="8"/>
        <v>0</v>
      </c>
      <c r="F33" s="445"/>
      <c r="H33" s="486">
        <f t="shared" si="2"/>
        <v>0</v>
      </c>
      <c r="K33" s="446">
        <v>17</v>
      </c>
      <c r="L33" s="482">
        <f t="shared" si="3"/>
        <v>0</v>
      </c>
      <c r="M33" s="482">
        <f t="shared" si="4"/>
        <v>0</v>
      </c>
      <c r="N33" s="482">
        <f t="shared" si="5"/>
        <v>0</v>
      </c>
      <c r="O33" s="482">
        <f t="shared" si="9"/>
        <v>0</v>
      </c>
      <c r="P33" s="445"/>
      <c r="R33" s="484">
        <f t="shared" si="6"/>
        <v>0</v>
      </c>
    </row>
    <row r="34" spans="1:18" x14ac:dyDescent="0.2">
      <c r="A34" s="446">
        <v>18</v>
      </c>
      <c r="B34" s="482">
        <f t="shared" si="0"/>
        <v>0</v>
      </c>
      <c r="C34" s="482">
        <f t="shared" si="1"/>
        <v>0</v>
      </c>
      <c r="D34" s="482">
        <f t="shared" si="7"/>
        <v>0</v>
      </c>
      <c r="E34" s="482">
        <f t="shared" si="8"/>
        <v>0</v>
      </c>
      <c r="F34" s="445"/>
      <c r="H34" s="486">
        <f t="shared" si="2"/>
        <v>0</v>
      </c>
      <c r="K34" s="446">
        <v>18</v>
      </c>
      <c r="L34" s="482">
        <f t="shared" si="3"/>
        <v>0</v>
      </c>
      <c r="M34" s="482">
        <f t="shared" si="4"/>
        <v>0</v>
      </c>
      <c r="N34" s="482">
        <f t="shared" si="5"/>
        <v>0</v>
      </c>
      <c r="O34" s="482">
        <f t="shared" si="9"/>
        <v>0</v>
      </c>
      <c r="P34" s="445"/>
      <c r="R34" s="484">
        <f t="shared" si="6"/>
        <v>0</v>
      </c>
    </row>
    <row r="35" spans="1:18" x14ac:dyDescent="0.2">
      <c r="A35" s="446">
        <v>19</v>
      </c>
      <c r="B35" s="482">
        <f t="shared" si="0"/>
        <v>0</v>
      </c>
      <c r="C35" s="482">
        <f t="shared" si="1"/>
        <v>0</v>
      </c>
      <c r="D35" s="482">
        <f t="shared" si="7"/>
        <v>0</v>
      </c>
      <c r="E35" s="482">
        <f t="shared" si="8"/>
        <v>0</v>
      </c>
      <c r="F35" s="445"/>
      <c r="H35" s="486">
        <f t="shared" si="2"/>
        <v>0</v>
      </c>
      <c r="K35" s="446">
        <v>19</v>
      </c>
      <c r="L35" s="482">
        <f t="shared" si="3"/>
        <v>0</v>
      </c>
      <c r="M35" s="482">
        <f t="shared" si="4"/>
        <v>0</v>
      </c>
      <c r="N35" s="482">
        <f t="shared" si="5"/>
        <v>0</v>
      </c>
      <c r="O35" s="482">
        <f t="shared" si="9"/>
        <v>0</v>
      </c>
      <c r="P35" s="445"/>
      <c r="R35" s="484">
        <f t="shared" si="6"/>
        <v>0</v>
      </c>
    </row>
    <row r="36" spans="1:18" x14ac:dyDescent="0.2">
      <c r="A36" s="446">
        <v>20</v>
      </c>
      <c r="B36" s="482">
        <f t="shared" si="0"/>
        <v>0</v>
      </c>
      <c r="C36" s="482">
        <f t="shared" si="1"/>
        <v>0</v>
      </c>
      <c r="D36" s="482">
        <f t="shared" si="7"/>
        <v>0</v>
      </c>
      <c r="E36" s="482">
        <f t="shared" si="8"/>
        <v>0</v>
      </c>
      <c r="F36" s="445"/>
      <c r="H36" s="486">
        <f t="shared" si="2"/>
        <v>0</v>
      </c>
      <c r="K36" s="446">
        <v>20</v>
      </c>
      <c r="L36" s="482">
        <f t="shared" si="3"/>
        <v>0</v>
      </c>
      <c r="M36" s="482">
        <f t="shared" si="4"/>
        <v>0</v>
      </c>
      <c r="N36" s="482">
        <f t="shared" si="5"/>
        <v>0</v>
      </c>
      <c r="O36" s="482">
        <f t="shared" si="9"/>
        <v>0</v>
      </c>
      <c r="P36" s="445"/>
      <c r="R36" s="484">
        <f t="shared" si="6"/>
        <v>0</v>
      </c>
    </row>
    <row r="37" spans="1:18" x14ac:dyDescent="0.2">
      <c r="A37" s="446">
        <v>21</v>
      </c>
      <c r="B37" s="482">
        <f t="shared" si="0"/>
        <v>0</v>
      </c>
      <c r="C37" s="482">
        <f t="shared" si="1"/>
        <v>0</v>
      </c>
      <c r="D37" s="482">
        <f t="shared" si="7"/>
        <v>0</v>
      </c>
      <c r="E37" s="482">
        <f t="shared" si="8"/>
        <v>0</v>
      </c>
      <c r="F37" s="445"/>
      <c r="H37" s="486">
        <f t="shared" si="2"/>
        <v>0</v>
      </c>
      <c r="K37" s="446">
        <v>21</v>
      </c>
      <c r="L37" s="482">
        <f t="shared" si="3"/>
        <v>0</v>
      </c>
      <c r="M37" s="482">
        <f t="shared" si="4"/>
        <v>0</v>
      </c>
      <c r="N37" s="482">
        <f t="shared" si="5"/>
        <v>0</v>
      </c>
      <c r="O37" s="482">
        <f t="shared" si="9"/>
        <v>0</v>
      </c>
      <c r="P37" s="445"/>
      <c r="R37" s="484">
        <f t="shared" si="6"/>
        <v>0</v>
      </c>
    </row>
    <row r="38" spans="1:18" x14ac:dyDescent="0.2">
      <c r="A38" s="446">
        <v>22</v>
      </c>
      <c r="B38" s="482">
        <f t="shared" si="0"/>
        <v>0</v>
      </c>
      <c r="C38" s="482">
        <f t="shared" si="1"/>
        <v>0</v>
      </c>
      <c r="D38" s="482">
        <f t="shared" si="7"/>
        <v>0</v>
      </c>
      <c r="E38" s="482">
        <f t="shared" si="8"/>
        <v>0</v>
      </c>
      <c r="F38" s="445"/>
      <c r="H38" s="486">
        <f t="shared" si="2"/>
        <v>0</v>
      </c>
      <c r="K38" s="446">
        <v>22</v>
      </c>
      <c r="L38" s="482">
        <f t="shared" si="3"/>
        <v>0</v>
      </c>
      <c r="M38" s="482">
        <f t="shared" si="4"/>
        <v>0</v>
      </c>
      <c r="N38" s="482">
        <f t="shared" si="5"/>
        <v>0</v>
      </c>
      <c r="O38" s="482">
        <f t="shared" si="9"/>
        <v>0</v>
      </c>
      <c r="P38" s="445"/>
      <c r="R38" s="484">
        <f t="shared" si="6"/>
        <v>0</v>
      </c>
    </row>
    <row r="39" spans="1:18" x14ac:dyDescent="0.2">
      <c r="A39" s="446">
        <v>23</v>
      </c>
      <c r="B39" s="482">
        <f t="shared" si="0"/>
        <v>0</v>
      </c>
      <c r="C39" s="482">
        <f t="shared" si="1"/>
        <v>0</v>
      </c>
      <c r="D39" s="482">
        <f t="shared" si="7"/>
        <v>0</v>
      </c>
      <c r="E39" s="482">
        <f t="shared" si="8"/>
        <v>0</v>
      </c>
      <c r="F39" s="445"/>
      <c r="H39" s="486">
        <f t="shared" si="2"/>
        <v>0</v>
      </c>
      <c r="K39" s="446">
        <v>23</v>
      </c>
      <c r="L39" s="482">
        <f t="shared" si="3"/>
        <v>0</v>
      </c>
      <c r="M39" s="482">
        <f t="shared" si="4"/>
        <v>0</v>
      </c>
      <c r="N39" s="482">
        <f t="shared" si="5"/>
        <v>0</v>
      </c>
      <c r="O39" s="482">
        <f t="shared" si="9"/>
        <v>0</v>
      </c>
      <c r="P39" s="445"/>
      <c r="R39" s="484">
        <f t="shared" si="6"/>
        <v>0</v>
      </c>
    </row>
    <row r="40" spans="1:18" x14ac:dyDescent="0.2">
      <c r="A40" s="446">
        <v>24</v>
      </c>
      <c r="B40" s="482">
        <f t="shared" si="0"/>
        <v>0</v>
      </c>
      <c r="C40" s="482">
        <f t="shared" si="1"/>
        <v>0</v>
      </c>
      <c r="D40" s="482">
        <f t="shared" si="7"/>
        <v>0</v>
      </c>
      <c r="E40" s="482">
        <f t="shared" si="8"/>
        <v>0</v>
      </c>
      <c r="F40" s="445"/>
      <c r="H40" s="486">
        <f t="shared" si="2"/>
        <v>0</v>
      </c>
      <c r="K40" s="446">
        <v>24</v>
      </c>
      <c r="L40" s="482">
        <f t="shared" si="3"/>
        <v>0</v>
      </c>
      <c r="M40" s="482">
        <f t="shared" si="4"/>
        <v>0</v>
      </c>
      <c r="N40" s="482">
        <f t="shared" si="5"/>
        <v>0</v>
      </c>
      <c r="O40" s="482">
        <f t="shared" si="9"/>
        <v>0</v>
      </c>
      <c r="P40" s="445"/>
      <c r="R40" s="484">
        <f t="shared" si="6"/>
        <v>0</v>
      </c>
    </row>
    <row r="41" spans="1:18" x14ac:dyDescent="0.2">
      <c r="A41" s="446">
        <v>25</v>
      </c>
      <c r="B41" s="482">
        <f t="shared" si="0"/>
        <v>0</v>
      </c>
      <c r="C41" s="482">
        <f t="shared" si="1"/>
        <v>0</v>
      </c>
      <c r="D41" s="482">
        <f t="shared" si="7"/>
        <v>0</v>
      </c>
      <c r="E41" s="482">
        <f t="shared" si="8"/>
        <v>0</v>
      </c>
      <c r="F41" s="445"/>
      <c r="H41" s="486">
        <f t="shared" si="2"/>
        <v>0</v>
      </c>
      <c r="K41" s="446">
        <v>25</v>
      </c>
      <c r="L41" s="482">
        <f t="shared" si="3"/>
        <v>0</v>
      </c>
      <c r="M41" s="482">
        <f t="shared" si="4"/>
        <v>0</v>
      </c>
      <c r="N41" s="482">
        <f t="shared" si="5"/>
        <v>0</v>
      </c>
      <c r="O41" s="482">
        <f t="shared" si="9"/>
        <v>0</v>
      </c>
      <c r="P41" s="445"/>
      <c r="R41" s="484">
        <f t="shared" si="6"/>
        <v>0</v>
      </c>
    </row>
    <row r="42" spans="1:18" x14ac:dyDescent="0.2">
      <c r="A42" s="446">
        <v>26</v>
      </c>
      <c r="B42" s="482">
        <f t="shared" si="0"/>
        <v>0</v>
      </c>
      <c r="C42" s="482">
        <f t="shared" si="1"/>
        <v>0</v>
      </c>
      <c r="D42" s="482">
        <f t="shared" si="7"/>
        <v>0</v>
      </c>
      <c r="E42" s="482">
        <f t="shared" si="8"/>
        <v>0</v>
      </c>
      <c r="F42" s="445"/>
      <c r="H42" s="486">
        <f t="shared" si="2"/>
        <v>0</v>
      </c>
      <c r="K42" s="446">
        <v>26</v>
      </c>
      <c r="L42" s="482">
        <f t="shared" si="3"/>
        <v>0</v>
      </c>
      <c r="M42" s="482">
        <f t="shared" si="4"/>
        <v>0</v>
      </c>
      <c r="N42" s="482">
        <f t="shared" si="5"/>
        <v>0</v>
      </c>
      <c r="O42" s="482">
        <f t="shared" si="9"/>
        <v>0</v>
      </c>
      <c r="P42" s="445"/>
      <c r="R42" s="484">
        <f t="shared" si="6"/>
        <v>0</v>
      </c>
    </row>
    <row r="43" spans="1:18" x14ac:dyDescent="0.2">
      <c r="A43" s="446">
        <v>27</v>
      </c>
      <c r="B43" s="482">
        <f t="shared" si="0"/>
        <v>0</v>
      </c>
      <c r="C43" s="482">
        <f t="shared" si="1"/>
        <v>0</v>
      </c>
      <c r="D43" s="482">
        <f t="shared" si="7"/>
        <v>0</v>
      </c>
      <c r="E43" s="482">
        <f t="shared" si="8"/>
        <v>0</v>
      </c>
      <c r="F43" s="445"/>
      <c r="H43" s="486">
        <f t="shared" si="2"/>
        <v>0</v>
      </c>
      <c r="K43" s="446">
        <v>27</v>
      </c>
      <c r="L43" s="482">
        <f t="shared" si="3"/>
        <v>0</v>
      </c>
      <c r="M43" s="482">
        <f t="shared" si="4"/>
        <v>0</v>
      </c>
      <c r="N43" s="482">
        <f t="shared" si="5"/>
        <v>0</v>
      </c>
      <c r="O43" s="482">
        <f t="shared" si="9"/>
        <v>0</v>
      </c>
      <c r="P43" s="445"/>
      <c r="R43" s="484">
        <f t="shared" si="6"/>
        <v>0</v>
      </c>
    </row>
    <row r="44" spans="1:18" x14ac:dyDescent="0.2">
      <c r="A44" s="446">
        <v>28</v>
      </c>
      <c r="B44" s="482">
        <f t="shared" si="0"/>
        <v>0</v>
      </c>
      <c r="C44" s="482">
        <f t="shared" si="1"/>
        <v>0</v>
      </c>
      <c r="D44" s="482">
        <f t="shared" si="7"/>
        <v>0</v>
      </c>
      <c r="E44" s="482">
        <f t="shared" si="8"/>
        <v>0</v>
      </c>
      <c r="F44" s="445"/>
      <c r="H44" s="486">
        <f t="shared" si="2"/>
        <v>0</v>
      </c>
      <c r="K44" s="446">
        <v>28</v>
      </c>
      <c r="L44" s="482">
        <f t="shared" si="3"/>
        <v>0</v>
      </c>
      <c r="M44" s="482">
        <f t="shared" si="4"/>
        <v>0</v>
      </c>
      <c r="N44" s="482">
        <f t="shared" si="5"/>
        <v>0</v>
      </c>
      <c r="O44" s="482">
        <f t="shared" si="9"/>
        <v>0</v>
      </c>
      <c r="P44" s="445"/>
      <c r="R44" s="484">
        <f t="shared" si="6"/>
        <v>0</v>
      </c>
    </row>
    <row r="45" spans="1:18" x14ac:dyDescent="0.2">
      <c r="A45" s="446">
        <v>29</v>
      </c>
      <c r="B45" s="482">
        <f t="shared" si="0"/>
        <v>0</v>
      </c>
      <c r="C45" s="482">
        <f t="shared" si="1"/>
        <v>0</v>
      </c>
      <c r="D45" s="482">
        <f t="shared" si="7"/>
        <v>0</v>
      </c>
      <c r="E45" s="482">
        <f t="shared" si="8"/>
        <v>0</v>
      </c>
      <c r="F45" s="445"/>
      <c r="H45" s="486">
        <f t="shared" si="2"/>
        <v>0</v>
      </c>
      <c r="K45" s="446">
        <v>29</v>
      </c>
      <c r="L45" s="482">
        <f t="shared" si="3"/>
        <v>0</v>
      </c>
      <c r="M45" s="482">
        <f t="shared" si="4"/>
        <v>0</v>
      </c>
      <c r="N45" s="482">
        <f t="shared" si="5"/>
        <v>0</v>
      </c>
      <c r="O45" s="482">
        <f t="shared" si="9"/>
        <v>0</v>
      </c>
      <c r="P45" s="445"/>
      <c r="R45" s="484">
        <f t="shared" si="6"/>
        <v>0</v>
      </c>
    </row>
    <row r="46" spans="1:18" x14ac:dyDescent="0.2">
      <c r="A46" s="446">
        <v>30</v>
      </c>
      <c r="B46" s="482">
        <f t="shared" si="0"/>
        <v>0</v>
      </c>
      <c r="C46" s="482">
        <f t="shared" si="1"/>
        <v>0</v>
      </c>
      <c r="D46" s="482">
        <f t="shared" si="7"/>
        <v>0</v>
      </c>
      <c r="E46" s="482">
        <f t="shared" si="8"/>
        <v>0</v>
      </c>
      <c r="F46" s="445"/>
      <c r="H46" s="486">
        <f t="shared" si="2"/>
        <v>0</v>
      </c>
      <c r="K46" s="446">
        <v>30</v>
      </c>
      <c r="L46" s="482">
        <f t="shared" si="3"/>
        <v>0</v>
      </c>
      <c r="M46" s="482">
        <f t="shared" si="4"/>
        <v>0</v>
      </c>
      <c r="N46" s="482">
        <f t="shared" si="5"/>
        <v>0</v>
      </c>
      <c r="O46" s="482">
        <f t="shared" si="9"/>
        <v>0</v>
      </c>
      <c r="P46" s="445"/>
      <c r="R46" s="484">
        <f t="shared" si="6"/>
        <v>0</v>
      </c>
    </row>
    <row r="47" spans="1:18" x14ac:dyDescent="0.2">
      <c r="A47" s="446">
        <v>31</v>
      </c>
      <c r="B47" s="482">
        <f t="shared" si="0"/>
        <v>0</v>
      </c>
      <c r="C47" s="482">
        <f t="shared" si="1"/>
        <v>0</v>
      </c>
      <c r="D47" s="482">
        <f t="shared" si="7"/>
        <v>0</v>
      </c>
      <c r="E47" s="482">
        <f t="shared" si="8"/>
        <v>0</v>
      </c>
      <c r="F47" s="445"/>
      <c r="H47" s="486">
        <f t="shared" si="2"/>
        <v>0</v>
      </c>
      <c r="K47" s="446">
        <v>31</v>
      </c>
      <c r="L47" s="482">
        <f t="shared" si="3"/>
        <v>0</v>
      </c>
      <c r="M47" s="482">
        <f t="shared" si="4"/>
        <v>0</v>
      </c>
      <c r="N47" s="482">
        <f t="shared" si="5"/>
        <v>0</v>
      </c>
      <c r="O47" s="482">
        <f t="shared" si="9"/>
        <v>0</v>
      </c>
      <c r="P47" s="445"/>
      <c r="R47" s="484">
        <f t="shared" si="6"/>
        <v>0</v>
      </c>
    </row>
    <row r="48" spans="1:18" x14ac:dyDescent="0.2">
      <c r="A48" s="446">
        <v>32</v>
      </c>
      <c r="B48" s="482">
        <f t="shared" si="0"/>
        <v>0</v>
      </c>
      <c r="C48" s="482">
        <f t="shared" si="1"/>
        <v>0</v>
      </c>
      <c r="D48" s="482">
        <f t="shared" si="7"/>
        <v>0</v>
      </c>
      <c r="E48" s="482">
        <f t="shared" si="8"/>
        <v>0</v>
      </c>
      <c r="F48" s="445"/>
      <c r="H48" s="486">
        <f t="shared" si="2"/>
        <v>0</v>
      </c>
      <c r="K48" s="446">
        <v>32</v>
      </c>
      <c r="L48" s="482">
        <f t="shared" si="3"/>
        <v>0</v>
      </c>
      <c r="M48" s="482">
        <f t="shared" si="4"/>
        <v>0</v>
      </c>
      <c r="N48" s="482">
        <f t="shared" si="5"/>
        <v>0</v>
      </c>
      <c r="O48" s="482">
        <f t="shared" si="9"/>
        <v>0</v>
      </c>
      <c r="P48" s="445"/>
      <c r="R48" s="484">
        <f t="shared" si="6"/>
        <v>0</v>
      </c>
    </row>
    <row r="49" spans="1:18" x14ac:dyDescent="0.2">
      <c r="A49" s="446">
        <v>33</v>
      </c>
      <c r="B49" s="482">
        <f t="shared" si="0"/>
        <v>0</v>
      </c>
      <c r="C49" s="482">
        <f t="shared" si="1"/>
        <v>0</v>
      </c>
      <c r="D49" s="482">
        <f t="shared" si="7"/>
        <v>0</v>
      </c>
      <c r="E49" s="482">
        <f t="shared" si="8"/>
        <v>0</v>
      </c>
      <c r="F49" s="445"/>
      <c r="H49" s="486">
        <f t="shared" si="2"/>
        <v>0</v>
      </c>
      <c r="K49" s="446">
        <v>33</v>
      </c>
      <c r="L49" s="482">
        <f t="shared" si="3"/>
        <v>0</v>
      </c>
      <c r="M49" s="482">
        <f t="shared" si="4"/>
        <v>0</v>
      </c>
      <c r="N49" s="482">
        <f t="shared" si="5"/>
        <v>0</v>
      </c>
      <c r="O49" s="482">
        <f t="shared" si="9"/>
        <v>0</v>
      </c>
      <c r="P49" s="445"/>
      <c r="R49" s="484">
        <f t="shared" si="6"/>
        <v>0</v>
      </c>
    </row>
    <row r="50" spans="1:18" x14ac:dyDescent="0.2">
      <c r="A50" s="446">
        <v>34</v>
      </c>
      <c r="B50" s="482">
        <f t="shared" si="0"/>
        <v>0</v>
      </c>
      <c r="C50" s="482">
        <f t="shared" si="1"/>
        <v>0</v>
      </c>
      <c r="D50" s="482">
        <f t="shared" si="7"/>
        <v>0</v>
      </c>
      <c r="E50" s="482">
        <f t="shared" si="8"/>
        <v>0</v>
      </c>
      <c r="F50" s="445"/>
      <c r="H50" s="486">
        <f t="shared" si="2"/>
        <v>0</v>
      </c>
      <c r="K50" s="446">
        <v>34</v>
      </c>
      <c r="L50" s="482">
        <f t="shared" si="3"/>
        <v>0</v>
      </c>
      <c r="M50" s="482">
        <f t="shared" si="4"/>
        <v>0</v>
      </c>
      <c r="N50" s="482">
        <f t="shared" si="5"/>
        <v>0</v>
      </c>
      <c r="O50" s="482">
        <f t="shared" si="9"/>
        <v>0</v>
      </c>
      <c r="P50" s="445"/>
      <c r="R50" s="484">
        <f t="shared" si="6"/>
        <v>0</v>
      </c>
    </row>
    <row r="51" spans="1:18" x14ac:dyDescent="0.2">
      <c r="A51" s="446">
        <v>35</v>
      </c>
      <c r="B51" s="482">
        <f t="shared" si="0"/>
        <v>0</v>
      </c>
      <c r="C51" s="482">
        <f t="shared" si="1"/>
        <v>0</v>
      </c>
      <c r="D51" s="482">
        <f t="shared" si="7"/>
        <v>0</v>
      </c>
      <c r="E51" s="482">
        <f t="shared" si="8"/>
        <v>0</v>
      </c>
      <c r="F51" s="445"/>
      <c r="H51" s="486">
        <f t="shared" si="2"/>
        <v>0</v>
      </c>
      <c r="K51" s="446">
        <v>35</v>
      </c>
      <c r="L51" s="482">
        <f t="shared" si="3"/>
        <v>0</v>
      </c>
      <c r="M51" s="482">
        <f t="shared" si="4"/>
        <v>0</v>
      </c>
      <c r="N51" s="482">
        <f t="shared" si="5"/>
        <v>0</v>
      </c>
      <c r="O51" s="482">
        <f t="shared" si="9"/>
        <v>0</v>
      </c>
      <c r="P51" s="445"/>
      <c r="R51" s="484">
        <f t="shared" si="6"/>
        <v>0</v>
      </c>
    </row>
    <row r="52" spans="1:18" x14ac:dyDescent="0.2">
      <c r="A52" s="446">
        <v>36</v>
      </c>
      <c r="B52" s="482">
        <f t="shared" si="0"/>
        <v>0</v>
      </c>
      <c r="C52" s="482">
        <f t="shared" si="1"/>
        <v>0</v>
      </c>
      <c r="D52" s="482">
        <f t="shared" si="7"/>
        <v>0</v>
      </c>
      <c r="E52" s="482">
        <f t="shared" si="8"/>
        <v>0</v>
      </c>
      <c r="F52" s="445"/>
      <c r="H52" s="486">
        <f t="shared" si="2"/>
        <v>0</v>
      </c>
      <c r="K52" s="446">
        <v>36</v>
      </c>
      <c r="L52" s="482">
        <f t="shared" si="3"/>
        <v>0</v>
      </c>
      <c r="M52" s="482">
        <f t="shared" si="4"/>
        <v>0</v>
      </c>
      <c r="N52" s="482">
        <f t="shared" si="5"/>
        <v>0</v>
      </c>
      <c r="O52" s="482">
        <f t="shared" si="9"/>
        <v>0</v>
      </c>
      <c r="P52" s="445"/>
      <c r="R52" s="484">
        <f t="shared" si="6"/>
        <v>0</v>
      </c>
    </row>
    <row r="53" spans="1:18" x14ac:dyDescent="0.2">
      <c r="A53" s="446">
        <v>37</v>
      </c>
      <c r="B53" s="482">
        <f t="shared" si="0"/>
        <v>0</v>
      </c>
      <c r="C53" s="482">
        <f t="shared" si="1"/>
        <v>0</v>
      </c>
      <c r="D53" s="482">
        <f t="shared" si="7"/>
        <v>0</v>
      </c>
      <c r="E53" s="482">
        <f t="shared" si="8"/>
        <v>0</v>
      </c>
      <c r="F53" s="445"/>
      <c r="H53" s="486">
        <f t="shared" si="2"/>
        <v>0</v>
      </c>
      <c r="K53" s="446">
        <v>37</v>
      </c>
      <c r="L53" s="482">
        <f t="shared" si="3"/>
        <v>0</v>
      </c>
      <c r="M53" s="482">
        <f t="shared" si="4"/>
        <v>0</v>
      </c>
      <c r="N53" s="482">
        <f t="shared" si="5"/>
        <v>0</v>
      </c>
      <c r="O53" s="482">
        <f t="shared" si="9"/>
        <v>0</v>
      </c>
      <c r="P53" s="445"/>
      <c r="R53" s="484">
        <f t="shared" si="6"/>
        <v>0</v>
      </c>
    </row>
    <row r="54" spans="1:18" x14ac:dyDescent="0.2">
      <c r="A54" s="446">
        <v>38</v>
      </c>
      <c r="B54" s="482">
        <f t="shared" si="0"/>
        <v>0</v>
      </c>
      <c r="C54" s="482">
        <f t="shared" si="1"/>
        <v>0</v>
      </c>
      <c r="D54" s="482">
        <f t="shared" si="7"/>
        <v>0</v>
      </c>
      <c r="E54" s="482">
        <f t="shared" si="8"/>
        <v>0</v>
      </c>
      <c r="F54" s="445"/>
      <c r="H54" s="486">
        <f t="shared" si="2"/>
        <v>0</v>
      </c>
      <c r="K54" s="446">
        <v>38</v>
      </c>
      <c r="L54" s="482">
        <f t="shared" si="3"/>
        <v>0</v>
      </c>
      <c r="M54" s="482">
        <f t="shared" si="4"/>
        <v>0</v>
      </c>
      <c r="N54" s="482">
        <f t="shared" si="5"/>
        <v>0</v>
      </c>
      <c r="O54" s="482">
        <f t="shared" si="9"/>
        <v>0</v>
      </c>
      <c r="P54" s="445"/>
      <c r="R54" s="484">
        <f t="shared" si="6"/>
        <v>0</v>
      </c>
    </row>
    <row r="55" spans="1:18" x14ac:dyDescent="0.2">
      <c r="A55" s="446">
        <v>39</v>
      </c>
      <c r="B55" s="482">
        <f t="shared" si="0"/>
        <v>0</v>
      </c>
      <c r="C55" s="482">
        <f t="shared" si="1"/>
        <v>0</v>
      </c>
      <c r="D55" s="482">
        <f t="shared" si="7"/>
        <v>0</v>
      </c>
      <c r="E55" s="482">
        <f t="shared" si="8"/>
        <v>0</v>
      </c>
      <c r="F55" s="445"/>
      <c r="H55" s="486">
        <f t="shared" si="2"/>
        <v>0</v>
      </c>
      <c r="K55" s="446">
        <v>39</v>
      </c>
      <c r="L55" s="482">
        <f t="shared" si="3"/>
        <v>0</v>
      </c>
      <c r="M55" s="482">
        <f t="shared" si="4"/>
        <v>0</v>
      </c>
      <c r="N55" s="482">
        <f t="shared" si="5"/>
        <v>0</v>
      </c>
      <c r="O55" s="482">
        <f t="shared" si="9"/>
        <v>0</v>
      </c>
      <c r="P55" s="445"/>
      <c r="R55" s="484">
        <f t="shared" si="6"/>
        <v>0</v>
      </c>
    </row>
    <row r="56" spans="1:18" x14ac:dyDescent="0.2">
      <c r="A56" s="446">
        <v>40</v>
      </c>
      <c r="B56" s="482">
        <f t="shared" si="0"/>
        <v>0</v>
      </c>
      <c r="C56" s="482">
        <f t="shared" si="1"/>
        <v>0</v>
      </c>
      <c r="D56" s="482">
        <f t="shared" si="7"/>
        <v>0</v>
      </c>
      <c r="E56" s="482">
        <f t="shared" si="8"/>
        <v>0</v>
      </c>
      <c r="F56" s="445"/>
      <c r="H56" s="486">
        <f t="shared" si="2"/>
        <v>0</v>
      </c>
      <c r="K56" s="446">
        <v>40</v>
      </c>
      <c r="L56" s="482">
        <f t="shared" si="3"/>
        <v>0</v>
      </c>
      <c r="M56" s="482">
        <f t="shared" si="4"/>
        <v>0</v>
      </c>
      <c r="N56" s="482">
        <f t="shared" si="5"/>
        <v>0</v>
      </c>
      <c r="O56" s="482">
        <f t="shared" si="9"/>
        <v>0</v>
      </c>
      <c r="P56" s="445"/>
      <c r="R56" s="484">
        <f t="shared" si="6"/>
        <v>0</v>
      </c>
    </row>
    <row r="57" spans="1:18" x14ac:dyDescent="0.2">
      <c r="A57" s="446">
        <v>41</v>
      </c>
      <c r="B57" s="482">
        <f t="shared" si="0"/>
        <v>0</v>
      </c>
      <c r="C57" s="482">
        <f t="shared" si="1"/>
        <v>0</v>
      </c>
      <c r="D57" s="482">
        <f t="shared" si="7"/>
        <v>0</v>
      </c>
      <c r="E57" s="482">
        <f t="shared" si="8"/>
        <v>0</v>
      </c>
      <c r="F57" s="445"/>
      <c r="H57" s="486">
        <f t="shared" si="2"/>
        <v>0</v>
      </c>
      <c r="K57" s="446">
        <v>41</v>
      </c>
      <c r="L57" s="482">
        <f t="shared" si="3"/>
        <v>0</v>
      </c>
      <c r="M57" s="482">
        <f t="shared" si="4"/>
        <v>0</v>
      </c>
      <c r="N57" s="482">
        <f t="shared" si="5"/>
        <v>0</v>
      </c>
      <c r="O57" s="482">
        <f t="shared" si="9"/>
        <v>0</v>
      </c>
      <c r="P57" s="445"/>
      <c r="R57" s="484">
        <f t="shared" si="6"/>
        <v>0</v>
      </c>
    </row>
    <row r="58" spans="1:18" x14ac:dyDescent="0.2">
      <c r="A58" s="446">
        <v>42</v>
      </c>
      <c r="B58" s="482">
        <f t="shared" si="0"/>
        <v>0</v>
      </c>
      <c r="C58" s="482">
        <f t="shared" si="1"/>
        <v>0</v>
      </c>
      <c r="D58" s="482">
        <f t="shared" si="7"/>
        <v>0</v>
      </c>
      <c r="E58" s="482">
        <f t="shared" si="8"/>
        <v>0</v>
      </c>
      <c r="F58" s="445"/>
      <c r="H58" s="486">
        <f t="shared" si="2"/>
        <v>0</v>
      </c>
      <c r="K58" s="446">
        <v>42</v>
      </c>
      <c r="L58" s="482">
        <f t="shared" si="3"/>
        <v>0</v>
      </c>
      <c r="M58" s="482">
        <f t="shared" si="4"/>
        <v>0</v>
      </c>
      <c r="N58" s="482">
        <f t="shared" si="5"/>
        <v>0</v>
      </c>
      <c r="O58" s="482">
        <f t="shared" si="9"/>
        <v>0</v>
      </c>
      <c r="P58" s="445"/>
      <c r="R58" s="484">
        <f t="shared" si="6"/>
        <v>0</v>
      </c>
    </row>
    <row r="59" spans="1:18" x14ac:dyDescent="0.2">
      <c r="A59" s="446">
        <v>43</v>
      </c>
      <c r="B59" s="482">
        <f t="shared" si="0"/>
        <v>0</v>
      </c>
      <c r="C59" s="482">
        <f t="shared" si="1"/>
        <v>0</v>
      </c>
      <c r="D59" s="482">
        <f t="shared" si="7"/>
        <v>0</v>
      </c>
      <c r="E59" s="482">
        <f t="shared" si="8"/>
        <v>0</v>
      </c>
      <c r="F59" s="445"/>
      <c r="H59" s="486">
        <f t="shared" si="2"/>
        <v>0</v>
      </c>
      <c r="K59" s="446">
        <v>43</v>
      </c>
      <c r="L59" s="482">
        <f t="shared" si="3"/>
        <v>0</v>
      </c>
      <c r="M59" s="482">
        <f t="shared" si="4"/>
        <v>0</v>
      </c>
      <c r="N59" s="482">
        <f t="shared" si="5"/>
        <v>0</v>
      </c>
      <c r="O59" s="482">
        <f t="shared" si="9"/>
        <v>0</v>
      </c>
      <c r="P59" s="445"/>
      <c r="R59" s="484">
        <f t="shared" si="6"/>
        <v>0</v>
      </c>
    </row>
    <row r="60" spans="1:18" x14ac:dyDescent="0.2">
      <c r="A60" s="446">
        <v>44</v>
      </c>
      <c r="B60" s="482">
        <f t="shared" si="0"/>
        <v>0</v>
      </c>
      <c r="C60" s="482">
        <f t="shared" si="1"/>
        <v>0</v>
      </c>
      <c r="D60" s="482">
        <f t="shared" si="7"/>
        <v>0</v>
      </c>
      <c r="E60" s="482">
        <f t="shared" si="8"/>
        <v>0</v>
      </c>
      <c r="F60" s="445"/>
      <c r="H60" s="486">
        <f t="shared" si="2"/>
        <v>0</v>
      </c>
      <c r="K60" s="446">
        <v>44</v>
      </c>
      <c r="L60" s="482">
        <f t="shared" si="3"/>
        <v>0</v>
      </c>
      <c r="M60" s="482">
        <f t="shared" si="4"/>
        <v>0</v>
      </c>
      <c r="N60" s="482">
        <f t="shared" si="5"/>
        <v>0</v>
      </c>
      <c r="O60" s="482">
        <f t="shared" si="9"/>
        <v>0</v>
      </c>
      <c r="P60" s="445"/>
      <c r="R60" s="484">
        <f t="shared" si="6"/>
        <v>0</v>
      </c>
    </row>
    <row r="61" spans="1:18" x14ac:dyDescent="0.2">
      <c r="A61" s="446">
        <v>45</v>
      </c>
      <c r="B61" s="482">
        <f t="shared" si="0"/>
        <v>0</v>
      </c>
      <c r="C61" s="482">
        <f t="shared" si="1"/>
        <v>0</v>
      </c>
      <c r="D61" s="482">
        <f t="shared" si="7"/>
        <v>0</v>
      </c>
      <c r="E61" s="482">
        <f t="shared" si="8"/>
        <v>0</v>
      </c>
      <c r="F61" s="445"/>
      <c r="H61" s="486">
        <f t="shared" si="2"/>
        <v>0</v>
      </c>
      <c r="K61" s="446">
        <v>45</v>
      </c>
      <c r="L61" s="482">
        <f t="shared" si="3"/>
        <v>0</v>
      </c>
      <c r="M61" s="482">
        <f t="shared" si="4"/>
        <v>0</v>
      </c>
      <c r="N61" s="482">
        <f t="shared" si="5"/>
        <v>0</v>
      </c>
      <c r="O61" s="482">
        <f t="shared" si="9"/>
        <v>0</v>
      </c>
      <c r="P61" s="445"/>
      <c r="R61" s="484">
        <f t="shared" si="6"/>
        <v>0</v>
      </c>
    </row>
    <row r="62" spans="1:18" x14ac:dyDescent="0.2">
      <c r="A62" s="446">
        <v>46</v>
      </c>
      <c r="B62" s="482">
        <f t="shared" si="0"/>
        <v>0</v>
      </c>
      <c r="C62" s="482">
        <f t="shared" si="1"/>
        <v>0</v>
      </c>
      <c r="D62" s="482">
        <f t="shared" si="7"/>
        <v>0</v>
      </c>
      <c r="E62" s="482">
        <f t="shared" si="8"/>
        <v>0</v>
      </c>
      <c r="F62" s="445"/>
      <c r="H62" s="486">
        <f t="shared" si="2"/>
        <v>0</v>
      </c>
      <c r="K62" s="446">
        <v>46</v>
      </c>
      <c r="L62" s="482">
        <f t="shared" si="3"/>
        <v>0</v>
      </c>
      <c r="M62" s="482">
        <f t="shared" si="4"/>
        <v>0</v>
      </c>
      <c r="N62" s="482">
        <f t="shared" si="5"/>
        <v>0</v>
      </c>
      <c r="O62" s="482">
        <f t="shared" si="9"/>
        <v>0</v>
      </c>
      <c r="P62" s="445"/>
      <c r="R62" s="484">
        <f t="shared" si="6"/>
        <v>0</v>
      </c>
    </row>
    <row r="63" spans="1:18" x14ac:dyDescent="0.2">
      <c r="A63" s="446">
        <v>47</v>
      </c>
      <c r="B63" s="482">
        <f t="shared" si="0"/>
        <v>0</v>
      </c>
      <c r="C63" s="482">
        <f t="shared" si="1"/>
        <v>0</v>
      </c>
      <c r="D63" s="482">
        <f t="shared" si="7"/>
        <v>0</v>
      </c>
      <c r="E63" s="482">
        <f t="shared" si="8"/>
        <v>0</v>
      </c>
      <c r="F63" s="445"/>
      <c r="H63" s="486">
        <f t="shared" si="2"/>
        <v>0</v>
      </c>
      <c r="K63" s="446">
        <v>47</v>
      </c>
      <c r="L63" s="482">
        <f t="shared" si="3"/>
        <v>0</v>
      </c>
      <c r="M63" s="482">
        <f t="shared" si="4"/>
        <v>0</v>
      </c>
      <c r="N63" s="482">
        <f t="shared" si="5"/>
        <v>0</v>
      </c>
      <c r="O63" s="482">
        <f t="shared" si="9"/>
        <v>0</v>
      </c>
      <c r="P63" s="445"/>
      <c r="R63" s="484">
        <f t="shared" si="6"/>
        <v>0</v>
      </c>
    </row>
    <row r="64" spans="1:18" x14ac:dyDescent="0.2">
      <c r="A64" s="446">
        <v>48</v>
      </c>
      <c r="B64" s="482">
        <f t="shared" si="0"/>
        <v>0</v>
      </c>
      <c r="C64" s="482">
        <f t="shared" si="1"/>
        <v>0</v>
      </c>
      <c r="D64" s="482">
        <f t="shared" si="7"/>
        <v>0</v>
      </c>
      <c r="E64" s="482">
        <f t="shared" si="8"/>
        <v>0</v>
      </c>
      <c r="F64" s="445"/>
      <c r="H64" s="486">
        <f t="shared" si="2"/>
        <v>0</v>
      </c>
      <c r="K64" s="446">
        <v>48</v>
      </c>
      <c r="L64" s="482">
        <f t="shared" si="3"/>
        <v>0</v>
      </c>
      <c r="M64" s="482">
        <f t="shared" si="4"/>
        <v>0</v>
      </c>
      <c r="N64" s="482">
        <f t="shared" si="5"/>
        <v>0</v>
      </c>
      <c r="O64" s="482">
        <f t="shared" si="9"/>
        <v>0</v>
      </c>
      <c r="P64" s="445"/>
      <c r="R64" s="484">
        <f t="shared" si="6"/>
        <v>0</v>
      </c>
    </row>
    <row r="65" spans="1:18" x14ac:dyDescent="0.2">
      <c r="A65" s="446">
        <v>49</v>
      </c>
      <c r="B65" s="482">
        <f t="shared" si="0"/>
        <v>0</v>
      </c>
      <c r="C65" s="482">
        <f t="shared" si="1"/>
        <v>0</v>
      </c>
      <c r="D65" s="482">
        <f t="shared" si="7"/>
        <v>0</v>
      </c>
      <c r="E65" s="482">
        <f t="shared" si="8"/>
        <v>0</v>
      </c>
      <c r="F65" s="445"/>
      <c r="H65" s="486">
        <f t="shared" si="2"/>
        <v>0</v>
      </c>
      <c r="K65" s="446">
        <v>49</v>
      </c>
      <c r="L65" s="482">
        <f t="shared" si="3"/>
        <v>0</v>
      </c>
      <c r="M65" s="482">
        <f t="shared" si="4"/>
        <v>0</v>
      </c>
      <c r="N65" s="482">
        <f t="shared" si="5"/>
        <v>0</v>
      </c>
      <c r="O65" s="482">
        <f t="shared" si="9"/>
        <v>0</v>
      </c>
      <c r="P65" s="445"/>
      <c r="R65" s="484">
        <f t="shared" si="6"/>
        <v>0</v>
      </c>
    </row>
    <row r="66" spans="1:18" x14ac:dyDescent="0.2">
      <c r="A66" s="446">
        <v>50</v>
      </c>
      <c r="B66" s="482">
        <f t="shared" si="0"/>
        <v>0</v>
      </c>
      <c r="C66" s="482">
        <f t="shared" si="1"/>
        <v>0</v>
      </c>
      <c r="D66" s="482">
        <f t="shared" si="7"/>
        <v>0</v>
      </c>
      <c r="E66" s="482">
        <f t="shared" si="8"/>
        <v>0</v>
      </c>
      <c r="F66" s="445"/>
      <c r="H66" s="486">
        <f t="shared" si="2"/>
        <v>0</v>
      </c>
      <c r="K66" s="446">
        <v>50</v>
      </c>
      <c r="L66" s="482">
        <f t="shared" si="3"/>
        <v>0</v>
      </c>
      <c r="M66" s="482">
        <f t="shared" si="4"/>
        <v>0</v>
      </c>
      <c r="N66" s="482">
        <f t="shared" si="5"/>
        <v>0</v>
      </c>
      <c r="O66" s="482">
        <f t="shared" si="9"/>
        <v>0</v>
      </c>
      <c r="P66" s="445"/>
      <c r="R66" s="484">
        <f t="shared" si="6"/>
        <v>0</v>
      </c>
    </row>
    <row r="67" spans="1:18" x14ac:dyDescent="0.2">
      <c r="A67" s="446">
        <v>51</v>
      </c>
      <c r="B67" s="482">
        <f t="shared" si="0"/>
        <v>0</v>
      </c>
      <c r="C67" s="482">
        <f t="shared" si="1"/>
        <v>0</v>
      </c>
      <c r="D67" s="482">
        <f t="shared" si="7"/>
        <v>0</v>
      </c>
      <c r="E67" s="482">
        <f t="shared" si="8"/>
        <v>0</v>
      </c>
      <c r="F67" s="445"/>
      <c r="H67" s="486">
        <f t="shared" si="2"/>
        <v>0</v>
      </c>
      <c r="K67" s="446">
        <v>51</v>
      </c>
      <c r="L67" s="482">
        <f t="shared" si="3"/>
        <v>0</v>
      </c>
      <c r="M67" s="482">
        <f t="shared" si="4"/>
        <v>0</v>
      </c>
      <c r="N67" s="482">
        <f t="shared" si="5"/>
        <v>0</v>
      </c>
      <c r="O67" s="482">
        <f t="shared" si="9"/>
        <v>0</v>
      </c>
      <c r="P67" s="445"/>
      <c r="R67" s="484">
        <f t="shared" si="6"/>
        <v>0</v>
      </c>
    </row>
    <row r="68" spans="1:18" x14ac:dyDescent="0.2">
      <c r="A68" s="446">
        <v>52</v>
      </c>
      <c r="B68" s="482">
        <f t="shared" si="0"/>
        <v>0</v>
      </c>
      <c r="C68" s="482">
        <f t="shared" si="1"/>
        <v>0</v>
      </c>
      <c r="D68" s="482">
        <f t="shared" si="7"/>
        <v>0</v>
      </c>
      <c r="E68" s="482">
        <f t="shared" si="8"/>
        <v>0</v>
      </c>
      <c r="F68" s="445"/>
      <c r="H68" s="486">
        <f t="shared" si="2"/>
        <v>0</v>
      </c>
      <c r="K68" s="446">
        <v>52</v>
      </c>
      <c r="L68" s="482">
        <f t="shared" si="3"/>
        <v>0</v>
      </c>
      <c r="M68" s="482">
        <f t="shared" si="4"/>
        <v>0</v>
      </c>
      <c r="N68" s="482">
        <f t="shared" si="5"/>
        <v>0</v>
      </c>
      <c r="O68" s="482">
        <f t="shared" si="9"/>
        <v>0</v>
      </c>
      <c r="P68" s="445"/>
      <c r="R68" s="484">
        <f t="shared" si="6"/>
        <v>0</v>
      </c>
    </row>
    <row r="69" spans="1:18" x14ac:dyDescent="0.2">
      <c r="A69" s="446">
        <v>53</v>
      </c>
      <c r="B69" s="482">
        <f t="shared" si="0"/>
        <v>0</v>
      </c>
      <c r="C69" s="482">
        <f t="shared" si="1"/>
        <v>0</v>
      </c>
      <c r="D69" s="482">
        <f t="shared" si="7"/>
        <v>0</v>
      </c>
      <c r="E69" s="482">
        <f t="shared" si="8"/>
        <v>0</v>
      </c>
      <c r="F69" s="445"/>
      <c r="H69" s="486">
        <f t="shared" si="2"/>
        <v>0</v>
      </c>
      <c r="K69" s="446">
        <v>53</v>
      </c>
      <c r="L69" s="482">
        <f t="shared" si="3"/>
        <v>0</v>
      </c>
      <c r="M69" s="482">
        <f t="shared" si="4"/>
        <v>0</v>
      </c>
      <c r="N69" s="482">
        <f t="shared" si="5"/>
        <v>0</v>
      </c>
      <c r="O69" s="482">
        <f t="shared" si="9"/>
        <v>0</v>
      </c>
      <c r="P69" s="445"/>
      <c r="R69" s="484">
        <f t="shared" si="6"/>
        <v>0</v>
      </c>
    </row>
    <row r="70" spans="1:18" x14ac:dyDescent="0.2">
      <c r="A70" s="446">
        <v>54</v>
      </c>
      <c r="B70" s="482">
        <f t="shared" si="0"/>
        <v>0</v>
      </c>
      <c r="C70" s="482">
        <f t="shared" si="1"/>
        <v>0</v>
      </c>
      <c r="D70" s="482">
        <f t="shared" si="7"/>
        <v>0</v>
      </c>
      <c r="E70" s="482">
        <f t="shared" si="8"/>
        <v>0</v>
      </c>
      <c r="F70" s="445"/>
      <c r="H70" s="486">
        <f t="shared" si="2"/>
        <v>0</v>
      </c>
      <c r="K70" s="446">
        <v>54</v>
      </c>
      <c r="L70" s="482">
        <f t="shared" si="3"/>
        <v>0</v>
      </c>
      <c r="M70" s="482">
        <f t="shared" si="4"/>
        <v>0</v>
      </c>
      <c r="N70" s="482">
        <f t="shared" si="5"/>
        <v>0</v>
      </c>
      <c r="O70" s="482">
        <f t="shared" si="9"/>
        <v>0</v>
      </c>
      <c r="P70" s="445"/>
      <c r="R70" s="484">
        <f t="shared" si="6"/>
        <v>0</v>
      </c>
    </row>
    <row r="71" spans="1:18" x14ac:dyDescent="0.2">
      <c r="A71" s="446">
        <v>55</v>
      </c>
      <c r="B71" s="482">
        <f t="shared" si="0"/>
        <v>0</v>
      </c>
      <c r="C71" s="482">
        <f t="shared" si="1"/>
        <v>0</v>
      </c>
      <c r="D71" s="482">
        <f t="shared" si="7"/>
        <v>0</v>
      </c>
      <c r="E71" s="482">
        <f t="shared" si="8"/>
        <v>0</v>
      </c>
      <c r="F71" s="445"/>
      <c r="H71" s="486">
        <f t="shared" si="2"/>
        <v>0</v>
      </c>
      <c r="K71" s="446">
        <v>55</v>
      </c>
      <c r="L71" s="482">
        <f t="shared" si="3"/>
        <v>0</v>
      </c>
      <c r="M71" s="482">
        <f t="shared" si="4"/>
        <v>0</v>
      </c>
      <c r="N71" s="482">
        <f t="shared" si="5"/>
        <v>0</v>
      </c>
      <c r="O71" s="482">
        <f t="shared" si="9"/>
        <v>0</v>
      </c>
      <c r="P71" s="445"/>
      <c r="R71" s="484">
        <f t="shared" si="6"/>
        <v>0</v>
      </c>
    </row>
    <row r="72" spans="1:18" x14ac:dyDescent="0.2">
      <c r="A72" s="446">
        <v>56</v>
      </c>
      <c r="B72" s="482">
        <f t="shared" si="0"/>
        <v>0</v>
      </c>
      <c r="C72" s="482">
        <f t="shared" si="1"/>
        <v>0</v>
      </c>
      <c r="D72" s="482">
        <f t="shared" si="7"/>
        <v>0</v>
      </c>
      <c r="E72" s="482">
        <f t="shared" si="8"/>
        <v>0</v>
      </c>
      <c r="F72" s="445"/>
      <c r="H72" s="486">
        <f t="shared" si="2"/>
        <v>0</v>
      </c>
      <c r="K72" s="446">
        <v>56</v>
      </c>
      <c r="L72" s="482">
        <f t="shared" si="3"/>
        <v>0</v>
      </c>
      <c r="M72" s="482">
        <f t="shared" si="4"/>
        <v>0</v>
      </c>
      <c r="N72" s="482">
        <f t="shared" si="5"/>
        <v>0</v>
      </c>
      <c r="O72" s="482">
        <f t="shared" si="9"/>
        <v>0</v>
      </c>
      <c r="P72" s="445"/>
      <c r="R72" s="484">
        <f t="shared" si="6"/>
        <v>0</v>
      </c>
    </row>
    <row r="73" spans="1:18" x14ac:dyDescent="0.2">
      <c r="A73" s="446">
        <v>57</v>
      </c>
      <c r="B73" s="482">
        <f t="shared" si="0"/>
        <v>0</v>
      </c>
      <c r="C73" s="482">
        <f t="shared" si="1"/>
        <v>0</v>
      </c>
      <c r="D73" s="482">
        <f t="shared" si="7"/>
        <v>0</v>
      </c>
      <c r="E73" s="482">
        <f t="shared" si="8"/>
        <v>0</v>
      </c>
      <c r="F73" s="445"/>
      <c r="H73" s="486">
        <f t="shared" si="2"/>
        <v>0</v>
      </c>
      <c r="K73" s="446">
        <v>57</v>
      </c>
      <c r="L73" s="482">
        <f t="shared" si="3"/>
        <v>0</v>
      </c>
      <c r="M73" s="482">
        <f t="shared" si="4"/>
        <v>0</v>
      </c>
      <c r="N73" s="482">
        <f t="shared" si="5"/>
        <v>0</v>
      </c>
      <c r="O73" s="482">
        <f t="shared" si="9"/>
        <v>0</v>
      </c>
      <c r="P73" s="445"/>
      <c r="R73" s="484">
        <f t="shared" si="6"/>
        <v>0</v>
      </c>
    </row>
    <row r="74" spans="1:18" x14ac:dyDescent="0.2">
      <c r="A74" s="446">
        <v>58</v>
      </c>
      <c r="B74" s="482">
        <f t="shared" si="0"/>
        <v>0</v>
      </c>
      <c r="C74" s="482">
        <f t="shared" si="1"/>
        <v>0</v>
      </c>
      <c r="D74" s="482">
        <f t="shared" si="7"/>
        <v>0</v>
      </c>
      <c r="E74" s="482">
        <f t="shared" si="8"/>
        <v>0</v>
      </c>
      <c r="F74" s="445"/>
      <c r="H74" s="486">
        <f t="shared" si="2"/>
        <v>0</v>
      </c>
      <c r="K74" s="446">
        <v>58</v>
      </c>
      <c r="L74" s="482">
        <f t="shared" si="3"/>
        <v>0</v>
      </c>
      <c r="M74" s="482">
        <f t="shared" si="4"/>
        <v>0</v>
      </c>
      <c r="N74" s="482">
        <f t="shared" si="5"/>
        <v>0</v>
      </c>
      <c r="O74" s="482">
        <f t="shared" si="9"/>
        <v>0</v>
      </c>
      <c r="P74" s="445"/>
      <c r="R74" s="484">
        <f t="shared" si="6"/>
        <v>0</v>
      </c>
    </row>
    <row r="75" spans="1:18" x14ac:dyDescent="0.2">
      <c r="A75" s="446">
        <v>59</v>
      </c>
      <c r="B75" s="482">
        <f t="shared" si="0"/>
        <v>0</v>
      </c>
      <c r="C75" s="482">
        <f t="shared" si="1"/>
        <v>0</v>
      </c>
      <c r="D75" s="482">
        <f t="shared" si="7"/>
        <v>0</v>
      </c>
      <c r="E75" s="482">
        <f t="shared" si="8"/>
        <v>0</v>
      </c>
      <c r="F75" s="445"/>
      <c r="H75" s="486">
        <f t="shared" si="2"/>
        <v>0</v>
      </c>
      <c r="K75" s="446">
        <v>59</v>
      </c>
      <c r="L75" s="482">
        <f t="shared" si="3"/>
        <v>0</v>
      </c>
      <c r="M75" s="482">
        <f t="shared" si="4"/>
        <v>0</v>
      </c>
      <c r="N75" s="482">
        <f t="shared" si="5"/>
        <v>0</v>
      </c>
      <c r="O75" s="482">
        <f t="shared" si="9"/>
        <v>0</v>
      </c>
      <c r="P75" s="445"/>
      <c r="R75" s="484">
        <f t="shared" si="6"/>
        <v>0</v>
      </c>
    </row>
    <row r="76" spans="1:18" x14ac:dyDescent="0.2">
      <c r="A76" s="446">
        <v>60</v>
      </c>
      <c r="B76" s="482">
        <f t="shared" si="0"/>
        <v>0</v>
      </c>
      <c r="C76" s="482">
        <f t="shared" si="1"/>
        <v>0</v>
      </c>
      <c r="D76" s="482">
        <f t="shared" si="7"/>
        <v>0</v>
      </c>
      <c r="E76" s="482">
        <f t="shared" si="8"/>
        <v>0</v>
      </c>
      <c r="F76" s="445"/>
      <c r="H76" s="486">
        <f t="shared" si="2"/>
        <v>0</v>
      </c>
      <c r="K76" s="446">
        <v>60</v>
      </c>
      <c r="L76" s="482">
        <f t="shared" si="3"/>
        <v>0</v>
      </c>
      <c r="M76" s="482">
        <f t="shared" si="4"/>
        <v>0</v>
      </c>
      <c r="N76" s="482">
        <f t="shared" si="5"/>
        <v>0</v>
      </c>
      <c r="O76" s="482">
        <f t="shared" si="9"/>
        <v>0</v>
      </c>
      <c r="P76" s="445"/>
      <c r="R76" s="484">
        <f t="shared" si="6"/>
        <v>0</v>
      </c>
    </row>
    <row r="77" spans="1:18" x14ac:dyDescent="0.2">
      <c r="A77" s="446">
        <v>61</v>
      </c>
      <c r="B77" s="482">
        <f t="shared" si="0"/>
        <v>0</v>
      </c>
      <c r="C77" s="482">
        <f t="shared" si="1"/>
        <v>0</v>
      </c>
      <c r="D77" s="482">
        <f t="shared" ref="D77:D140" si="10">IF($B$3="Alemán",IF(A77&lt;$B$11+1,C77+B77,0),0)</f>
        <v>0</v>
      </c>
      <c r="E77" s="482">
        <f t="shared" ref="E77:E140" si="11">E76-C76</f>
        <v>0</v>
      </c>
      <c r="F77" s="445"/>
      <c r="H77" s="486">
        <f t="shared" si="2"/>
        <v>0</v>
      </c>
      <c r="K77" s="446">
        <v>61</v>
      </c>
      <c r="L77" s="482">
        <f t="shared" si="3"/>
        <v>0</v>
      </c>
      <c r="M77" s="482">
        <f t="shared" si="4"/>
        <v>0</v>
      </c>
      <c r="N77" s="482">
        <f t="shared" si="5"/>
        <v>0</v>
      </c>
      <c r="O77" s="482">
        <f t="shared" si="9"/>
        <v>0</v>
      </c>
      <c r="P77" s="445"/>
      <c r="R77" s="484">
        <f t="shared" si="6"/>
        <v>0</v>
      </c>
    </row>
    <row r="78" spans="1:18" x14ac:dyDescent="0.2">
      <c r="A78" s="446">
        <v>62</v>
      </c>
      <c r="B78" s="482">
        <f t="shared" si="0"/>
        <v>0</v>
      </c>
      <c r="C78" s="482">
        <f t="shared" si="1"/>
        <v>0</v>
      </c>
      <c r="D78" s="482">
        <f t="shared" si="10"/>
        <v>0</v>
      </c>
      <c r="E78" s="482">
        <f t="shared" si="11"/>
        <v>0</v>
      </c>
      <c r="F78" s="445"/>
      <c r="H78" s="486">
        <f t="shared" si="2"/>
        <v>0</v>
      </c>
      <c r="K78" s="446">
        <v>62</v>
      </c>
      <c r="L78" s="482">
        <f t="shared" si="3"/>
        <v>0</v>
      </c>
      <c r="M78" s="482">
        <f t="shared" si="4"/>
        <v>0</v>
      </c>
      <c r="N78" s="482">
        <f t="shared" si="5"/>
        <v>0</v>
      </c>
      <c r="O78" s="482">
        <f t="shared" si="9"/>
        <v>0</v>
      </c>
      <c r="P78" s="445"/>
      <c r="R78" s="484">
        <f t="shared" si="6"/>
        <v>0</v>
      </c>
    </row>
    <row r="79" spans="1:18" x14ac:dyDescent="0.2">
      <c r="A79" s="446">
        <v>63</v>
      </c>
      <c r="B79" s="482">
        <f t="shared" si="0"/>
        <v>0</v>
      </c>
      <c r="C79" s="482">
        <f t="shared" si="1"/>
        <v>0</v>
      </c>
      <c r="D79" s="482">
        <f t="shared" si="10"/>
        <v>0</v>
      </c>
      <c r="E79" s="482">
        <f t="shared" si="11"/>
        <v>0</v>
      </c>
      <c r="F79" s="445"/>
      <c r="H79" s="486">
        <f t="shared" si="2"/>
        <v>0</v>
      </c>
      <c r="K79" s="446">
        <v>63</v>
      </c>
      <c r="L79" s="482">
        <f t="shared" si="3"/>
        <v>0</v>
      </c>
      <c r="M79" s="482">
        <f t="shared" si="4"/>
        <v>0</v>
      </c>
      <c r="N79" s="482">
        <f t="shared" si="5"/>
        <v>0</v>
      </c>
      <c r="O79" s="482">
        <f t="shared" si="9"/>
        <v>0</v>
      </c>
      <c r="P79" s="445"/>
      <c r="R79" s="484">
        <f t="shared" si="6"/>
        <v>0</v>
      </c>
    </row>
    <row r="80" spans="1:18" x14ac:dyDescent="0.2">
      <c r="A80" s="446">
        <v>64</v>
      </c>
      <c r="B80" s="482">
        <f t="shared" si="0"/>
        <v>0</v>
      </c>
      <c r="C80" s="482">
        <f t="shared" si="1"/>
        <v>0</v>
      </c>
      <c r="D80" s="482">
        <f t="shared" si="10"/>
        <v>0</v>
      </c>
      <c r="E80" s="482">
        <f t="shared" si="11"/>
        <v>0</v>
      </c>
      <c r="F80" s="445"/>
      <c r="H80" s="486">
        <f t="shared" si="2"/>
        <v>0</v>
      </c>
      <c r="K80" s="446">
        <v>64</v>
      </c>
      <c r="L80" s="482">
        <f t="shared" si="3"/>
        <v>0</v>
      </c>
      <c r="M80" s="482">
        <f t="shared" si="4"/>
        <v>0</v>
      </c>
      <c r="N80" s="482">
        <f t="shared" si="5"/>
        <v>0</v>
      </c>
      <c r="O80" s="482">
        <f t="shared" si="9"/>
        <v>0</v>
      </c>
      <c r="P80" s="445"/>
      <c r="R80" s="484">
        <f t="shared" si="6"/>
        <v>0</v>
      </c>
    </row>
    <row r="81" spans="1:18" x14ac:dyDescent="0.2">
      <c r="A81" s="446">
        <v>65</v>
      </c>
      <c r="B81" s="482">
        <f t="shared" si="0"/>
        <v>0</v>
      </c>
      <c r="C81" s="482">
        <f t="shared" si="1"/>
        <v>0</v>
      </c>
      <c r="D81" s="482">
        <f t="shared" si="10"/>
        <v>0</v>
      </c>
      <c r="E81" s="482">
        <f t="shared" si="11"/>
        <v>0</v>
      </c>
      <c r="F81" s="445"/>
      <c r="H81" s="486">
        <f t="shared" si="2"/>
        <v>0</v>
      </c>
      <c r="K81" s="446">
        <v>65</v>
      </c>
      <c r="L81" s="482">
        <f t="shared" si="3"/>
        <v>0</v>
      </c>
      <c r="M81" s="482">
        <f t="shared" si="4"/>
        <v>0</v>
      </c>
      <c r="N81" s="482">
        <f t="shared" si="5"/>
        <v>0</v>
      </c>
      <c r="O81" s="482">
        <f t="shared" si="9"/>
        <v>0</v>
      </c>
      <c r="P81" s="445"/>
      <c r="R81" s="484">
        <f t="shared" si="6"/>
        <v>0</v>
      </c>
    </row>
    <row r="82" spans="1:18" x14ac:dyDescent="0.2">
      <c r="A82" s="446">
        <v>66</v>
      </c>
      <c r="B82" s="482">
        <f t="shared" ref="B82:B145" si="12">IF($B$3="Alemán",IF(A82&lt;$J$7+1,0,IF(A82=$B$11,$H$258+VLOOKUP($B$10,$I$2:$L$5,4,FALSE)*E82,VLOOKUP($B$10,$I$2:$L$5,4,FALSE)*E82)),0)</f>
        <v>0</v>
      </c>
      <c r="C82" s="482">
        <f t="shared" ref="C82:C145" si="13">IF($B$3="Alemán",IF($B$5=$B$6+$B$7,$B$4,IF(A82&lt;$J$7+$J$8+1,0,IF(A82&lt;$B$11+1,$B$4/($B$11-$J$7-$J$8),0))),0)</f>
        <v>0</v>
      </c>
      <c r="D82" s="482">
        <f t="shared" si="10"/>
        <v>0</v>
      </c>
      <c r="E82" s="482">
        <f t="shared" si="11"/>
        <v>0</v>
      </c>
      <c r="F82" s="445"/>
      <c r="H82" s="486">
        <f t="shared" ref="H82:H145" si="14">IF($B$3="Alemán",IF(A82&lt;$J$7+1,VLOOKUP($B$10,$I$2:$L$5,4,FALSE)*E82,0),0)</f>
        <v>0</v>
      </c>
      <c r="K82" s="446">
        <v>66</v>
      </c>
      <c r="L82" s="482">
        <f t="shared" ref="L82:L145" si="15">IF($B$3="Francés",IF(K82&lt;$J$7+1,0,IF(K82=$B$11,$R$258+VLOOKUP($B$10,$I$2:$L$5,4,FALSE)*O82,IF(K82&lt;$B$11+1,VLOOKUP($B$10,$I$2:$L$5,4,FALSE)*O82,0))),0)</f>
        <v>0</v>
      </c>
      <c r="M82" s="482">
        <f t="shared" ref="M82:M145" si="16">IF($B$3="Francés",IF(K82&lt;$J$7+$J$8+1,0,IF(K82=$B$11,O82,IF(K82&lt;$B$11+1,N82-L82,0))),0)</f>
        <v>0</v>
      </c>
      <c r="N82" s="482">
        <f t="shared" ref="N82:N145" si="17">IF($B$3="Francés",IF(K82&lt;$J$7+1,0,IF(K82&lt;$J$7+$J$8+1,L82,IF(K82=$B$11,M82+L82,IF(K82&lt;$B$11+1,PMT(VLOOKUP($B$10,$I$2:$L$5,4,FALSE),$B$11-$J$7-$J$8,$B$4)*-1,0)))),0)</f>
        <v>0</v>
      </c>
      <c r="O82" s="482">
        <f t="shared" si="9"/>
        <v>0</v>
      </c>
      <c r="P82" s="445"/>
      <c r="R82" s="484">
        <f t="shared" ref="R82:R145" si="18">IF($B$3="Francés",IF(K82&lt;$J$7+1,VLOOKUP($B$10,$I$2:$L$5,4,FALSE)*O82,0),0)</f>
        <v>0</v>
      </c>
    </row>
    <row r="83" spans="1:18" x14ac:dyDescent="0.2">
      <c r="A83" s="446">
        <v>67</v>
      </c>
      <c r="B83" s="482">
        <f t="shared" si="12"/>
        <v>0</v>
      </c>
      <c r="C83" s="482">
        <f t="shared" si="13"/>
        <v>0</v>
      </c>
      <c r="D83" s="482">
        <f t="shared" si="10"/>
        <v>0</v>
      </c>
      <c r="E83" s="482">
        <f t="shared" si="11"/>
        <v>0</v>
      </c>
      <c r="F83" s="445"/>
      <c r="H83" s="486">
        <f t="shared" si="14"/>
        <v>0</v>
      </c>
      <c r="K83" s="446">
        <v>67</v>
      </c>
      <c r="L83" s="482">
        <f t="shared" si="15"/>
        <v>0</v>
      </c>
      <c r="M83" s="482">
        <f t="shared" si="16"/>
        <v>0</v>
      </c>
      <c r="N83" s="482">
        <f t="shared" si="17"/>
        <v>0</v>
      </c>
      <c r="O83" s="482">
        <f t="shared" ref="O83:O146" si="19">IF(K83&lt;$B$11+1,O82-M82,0)</f>
        <v>0</v>
      </c>
      <c r="P83" s="445"/>
      <c r="R83" s="484">
        <f t="shared" si="18"/>
        <v>0</v>
      </c>
    </row>
    <row r="84" spans="1:18" x14ac:dyDescent="0.2">
      <c r="A84" s="446">
        <v>68</v>
      </c>
      <c r="B84" s="482">
        <f t="shared" si="12"/>
        <v>0</v>
      </c>
      <c r="C84" s="482">
        <f t="shared" si="13"/>
        <v>0</v>
      </c>
      <c r="D84" s="482">
        <f t="shared" si="10"/>
        <v>0</v>
      </c>
      <c r="E84" s="482">
        <f t="shared" si="11"/>
        <v>0</v>
      </c>
      <c r="F84" s="445"/>
      <c r="H84" s="486">
        <f t="shared" si="14"/>
        <v>0</v>
      </c>
      <c r="K84" s="446">
        <v>68</v>
      </c>
      <c r="L84" s="482">
        <f t="shared" si="15"/>
        <v>0</v>
      </c>
      <c r="M84" s="482">
        <f t="shared" si="16"/>
        <v>0</v>
      </c>
      <c r="N84" s="482">
        <f t="shared" si="17"/>
        <v>0</v>
      </c>
      <c r="O84" s="482">
        <f t="shared" si="19"/>
        <v>0</v>
      </c>
      <c r="P84" s="445"/>
      <c r="R84" s="484">
        <f t="shared" si="18"/>
        <v>0</v>
      </c>
    </row>
    <row r="85" spans="1:18" x14ac:dyDescent="0.2">
      <c r="A85" s="446">
        <v>69</v>
      </c>
      <c r="B85" s="482">
        <f t="shared" si="12"/>
        <v>0</v>
      </c>
      <c r="C85" s="482">
        <f t="shared" si="13"/>
        <v>0</v>
      </c>
      <c r="D85" s="482">
        <f t="shared" si="10"/>
        <v>0</v>
      </c>
      <c r="E85" s="482">
        <f t="shared" si="11"/>
        <v>0</v>
      </c>
      <c r="F85" s="445"/>
      <c r="H85" s="486">
        <f t="shared" si="14"/>
        <v>0</v>
      </c>
      <c r="K85" s="446">
        <v>69</v>
      </c>
      <c r="L85" s="482">
        <f t="shared" si="15"/>
        <v>0</v>
      </c>
      <c r="M85" s="482">
        <f t="shared" si="16"/>
        <v>0</v>
      </c>
      <c r="N85" s="482">
        <f t="shared" si="17"/>
        <v>0</v>
      </c>
      <c r="O85" s="482">
        <f t="shared" si="19"/>
        <v>0</v>
      </c>
      <c r="P85" s="445"/>
      <c r="R85" s="484">
        <f t="shared" si="18"/>
        <v>0</v>
      </c>
    </row>
    <row r="86" spans="1:18" x14ac:dyDescent="0.2">
      <c r="A86" s="446">
        <v>70</v>
      </c>
      <c r="B86" s="482">
        <f t="shared" si="12"/>
        <v>0</v>
      </c>
      <c r="C86" s="482">
        <f t="shared" si="13"/>
        <v>0</v>
      </c>
      <c r="D86" s="482">
        <f t="shared" si="10"/>
        <v>0</v>
      </c>
      <c r="E86" s="482">
        <f t="shared" si="11"/>
        <v>0</v>
      </c>
      <c r="F86" s="445"/>
      <c r="H86" s="486">
        <f t="shared" si="14"/>
        <v>0</v>
      </c>
      <c r="K86" s="446">
        <v>70</v>
      </c>
      <c r="L86" s="482">
        <f t="shared" si="15"/>
        <v>0</v>
      </c>
      <c r="M86" s="482">
        <f t="shared" si="16"/>
        <v>0</v>
      </c>
      <c r="N86" s="482">
        <f t="shared" si="17"/>
        <v>0</v>
      </c>
      <c r="O86" s="482">
        <f t="shared" si="19"/>
        <v>0</v>
      </c>
      <c r="P86" s="445"/>
      <c r="R86" s="484">
        <f t="shared" si="18"/>
        <v>0</v>
      </c>
    </row>
    <row r="87" spans="1:18" x14ac:dyDescent="0.2">
      <c r="A87" s="446">
        <v>71</v>
      </c>
      <c r="B87" s="482">
        <f t="shared" si="12"/>
        <v>0</v>
      </c>
      <c r="C87" s="482">
        <f t="shared" si="13"/>
        <v>0</v>
      </c>
      <c r="D87" s="482">
        <f t="shared" si="10"/>
        <v>0</v>
      </c>
      <c r="E87" s="482">
        <f t="shared" si="11"/>
        <v>0</v>
      </c>
      <c r="F87" s="445"/>
      <c r="H87" s="486">
        <f t="shared" si="14"/>
        <v>0</v>
      </c>
      <c r="K87" s="446">
        <v>71</v>
      </c>
      <c r="L87" s="482">
        <f t="shared" si="15"/>
        <v>0</v>
      </c>
      <c r="M87" s="482">
        <f t="shared" si="16"/>
        <v>0</v>
      </c>
      <c r="N87" s="482">
        <f t="shared" si="17"/>
        <v>0</v>
      </c>
      <c r="O87" s="482">
        <f t="shared" si="19"/>
        <v>0</v>
      </c>
      <c r="P87" s="445"/>
      <c r="R87" s="484">
        <f t="shared" si="18"/>
        <v>0</v>
      </c>
    </row>
    <row r="88" spans="1:18" x14ac:dyDescent="0.2">
      <c r="A88" s="446">
        <v>72</v>
      </c>
      <c r="B88" s="482">
        <f t="shared" si="12"/>
        <v>0</v>
      </c>
      <c r="C88" s="482">
        <f t="shared" si="13"/>
        <v>0</v>
      </c>
      <c r="D88" s="482">
        <f t="shared" si="10"/>
        <v>0</v>
      </c>
      <c r="E88" s="482">
        <f>E87-C87</f>
        <v>0</v>
      </c>
      <c r="F88" s="445"/>
      <c r="H88" s="486">
        <f t="shared" si="14"/>
        <v>0</v>
      </c>
      <c r="K88" s="446">
        <v>72</v>
      </c>
      <c r="L88" s="482">
        <f t="shared" si="15"/>
        <v>0</v>
      </c>
      <c r="M88" s="482">
        <f t="shared" si="16"/>
        <v>0</v>
      </c>
      <c r="N88" s="482">
        <f t="shared" si="17"/>
        <v>0</v>
      </c>
      <c r="O88" s="482">
        <f t="shared" si="19"/>
        <v>0</v>
      </c>
      <c r="P88" s="445"/>
      <c r="R88" s="484">
        <f t="shared" si="18"/>
        <v>0</v>
      </c>
    </row>
    <row r="89" spans="1:18" x14ac:dyDescent="0.2">
      <c r="A89" s="446">
        <v>73</v>
      </c>
      <c r="B89" s="482">
        <f t="shared" si="12"/>
        <v>0</v>
      </c>
      <c r="C89" s="482">
        <f t="shared" si="13"/>
        <v>0</v>
      </c>
      <c r="D89" s="482">
        <f t="shared" si="10"/>
        <v>0</v>
      </c>
      <c r="E89" s="482">
        <f t="shared" si="11"/>
        <v>0</v>
      </c>
      <c r="F89" s="445"/>
      <c r="H89" s="486">
        <f t="shared" si="14"/>
        <v>0</v>
      </c>
      <c r="K89" s="446">
        <v>73</v>
      </c>
      <c r="L89" s="482">
        <f t="shared" si="15"/>
        <v>0</v>
      </c>
      <c r="M89" s="482">
        <f t="shared" si="16"/>
        <v>0</v>
      </c>
      <c r="N89" s="482">
        <f t="shared" si="17"/>
        <v>0</v>
      </c>
      <c r="O89" s="482">
        <f t="shared" si="19"/>
        <v>0</v>
      </c>
      <c r="P89" s="445"/>
      <c r="R89" s="484">
        <f t="shared" si="18"/>
        <v>0</v>
      </c>
    </row>
    <row r="90" spans="1:18" x14ac:dyDescent="0.2">
      <c r="A90" s="446">
        <v>74</v>
      </c>
      <c r="B90" s="482">
        <f t="shared" si="12"/>
        <v>0</v>
      </c>
      <c r="C90" s="482">
        <f t="shared" si="13"/>
        <v>0</v>
      </c>
      <c r="D90" s="482">
        <f t="shared" si="10"/>
        <v>0</v>
      </c>
      <c r="E90" s="482">
        <f t="shared" si="11"/>
        <v>0</v>
      </c>
      <c r="F90" s="445"/>
      <c r="H90" s="486">
        <f t="shared" si="14"/>
        <v>0</v>
      </c>
      <c r="K90" s="446">
        <v>74</v>
      </c>
      <c r="L90" s="482">
        <f t="shared" si="15"/>
        <v>0</v>
      </c>
      <c r="M90" s="482">
        <f t="shared" si="16"/>
        <v>0</v>
      </c>
      <c r="N90" s="482">
        <f t="shared" si="17"/>
        <v>0</v>
      </c>
      <c r="O90" s="482">
        <f t="shared" si="19"/>
        <v>0</v>
      </c>
      <c r="P90" s="445"/>
      <c r="R90" s="484">
        <f t="shared" si="18"/>
        <v>0</v>
      </c>
    </row>
    <row r="91" spans="1:18" x14ac:dyDescent="0.2">
      <c r="A91" s="446">
        <v>75</v>
      </c>
      <c r="B91" s="482">
        <f t="shared" si="12"/>
        <v>0</v>
      </c>
      <c r="C91" s="482">
        <f t="shared" si="13"/>
        <v>0</v>
      </c>
      <c r="D91" s="482">
        <f t="shared" si="10"/>
        <v>0</v>
      </c>
      <c r="E91" s="482">
        <f t="shared" si="11"/>
        <v>0</v>
      </c>
      <c r="F91" s="445"/>
      <c r="H91" s="486">
        <f t="shared" si="14"/>
        <v>0</v>
      </c>
      <c r="K91" s="446">
        <v>75</v>
      </c>
      <c r="L91" s="482">
        <f t="shared" si="15"/>
        <v>0</v>
      </c>
      <c r="M91" s="482">
        <f t="shared" si="16"/>
        <v>0</v>
      </c>
      <c r="N91" s="482">
        <f t="shared" si="17"/>
        <v>0</v>
      </c>
      <c r="O91" s="482">
        <f t="shared" si="19"/>
        <v>0</v>
      </c>
      <c r="P91" s="445"/>
      <c r="R91" s="484">
        <f t="shared" si="18"/>
        <v>0</v>
      </c>
    </row>
    <row r="92" spans="1:18" x14ac:dyDescent="0.2">
      <c r="A92" s="446">
        <v>76</v>
      </c>
      <c r="B92" s="482">
        <f t="shared" si="12"/>
        <v>0</v>
      </c>
      <c r="C92" s="482">
        <f t="shared" si="13"/>
        <v>0</v>
      </c>
      <c r="D92" s="482">
        <f t="shared" si="10"/>
        <v>0</v>
      </c>
      <c r="E92" s="482">
        <f t="shared" si="11"/>
        <v>0</v>
      </c>
      <c r="F92" s="445"/>
      <c r="H92" s="486">
        <f t="shared" si="14"/>
        <v>0</v>
      </c>
      <c r="K92" s="446">
        <v>76</v>
      </c>
      <c r="L92" s="482">
        <f t="shared" si="15"/>
        <v>0</v>
      </c>
      <c r="M92" s="482">
        <f t="shared" si="16"/>
        <v>0</v>
      </c>
      <c r="N92" s="482">
        <f t="shared" si="17"/>
        <v>0</v>
      </c>
      <c r="O92" s="482">
        <f t="shared" si="19"/>
        <v>0</v>
      </c>
      <c r="P92" s="445"/>
      <c r="R92" s="484">
        <f t="shared" si="18"/>
        <v>0</v>
      </c>
    </row>
    <row r="93" spans="1:18" x14ac:dyDescent="0.2">
      <c r="A93" s="446">
        <v>77</v>
      </c>
      <c r="B93" s="482">
        <f t="shared" si="12"/>
        <v>0</v>
      </c>
      <c r="C93" s="482">
        <f t="shared" si="13"/>
        <v>0</v>
      </c>
      <c r="D93" s="482">
        <f t="shared" si="10"/>
        <v>0</v>
      </c>
      <c r="E93" s="482">
        <f t="shared" si="11"/>
        <v>0</v>
      </c>
      <c r="F93" s="445"/>
      <c r="H93" s="486">
        <f t="shared" si="14"/>
        <v>0</v>
      </c>
      <c r="K93" s="446">
        <v>77</v>
      </c>
      <c r="L93" s="482">
        <f t="shared" si="15"/>
        <v>0</v>
      </c>
      <c r="M93" s="482">
        <f t="shared" si="16"/>
        <v>0</v>
      </c>
      <c r="N93" s="482">
        <f t="shared" si="17"/>
        <v>0</v>
      </c>
      <c r="O93" s="482">
        <f t="shared" si="19"/>
        <v>0</v>
      </c>
      <c r="P93" s="445"/>
      <c r="R93" s="484">
        <f t="shared" si="18"/>
        <v>0</v>
      </c>
    </row>
    <row r="94" spans="1:18" x14ac:dyDescent="0.2">
      <c r="A94" s="446">
        <v>78</v>
      </c>
      <c r="B94" s="482">
        <f t="shared" si="12"/>
        <v>0</v>
      </c>
      <c r="C94" s="482">
        <f t="shared" si="13"/>
        <v>0</v>
      </c>
      <c r="D94" s="482">
        <f t="shared" si="10"/>
        <v>0</v>
      </c>
      <c r="E94" s="482">
        <f t="shared" si="11"/>
        <v>0</v>
      </c>
      <c r="F94" s="445"/>
      <c r="H94" s="486">
        <f t="shared" si="14"/>
        <v>0</v>
      </c>
      <c r="K94" s="446">
        <v>78</v>
      </c>
      <c r="L94" s="482">
        <f t="shared" si="15"/>
        <v>0</v>
      </c>
      <c r="M94" s="482">
        <f t="shared" si="16"/>
        <v>0</v>
      </c>
      <c r="N94" s="482">
        <f t="shared" si="17"/>
        <v>0</v>
      </c>
      <c r="O94" s="482">
        <f t="shared" si="19"/>
        <v>0</v>
      </c>
      <c r="P94" s="445"/>
      <c r="R94" s="484">
        <f t="shared" si="18"/>
        <v>0</v>
      </c>
    </row>
    <row r="95" spans="1:18" x14ac:dyDescent="0.2">
      <c r="A95" s="446">
        <v>79</v>
      </c>
      <c r="B95" s="482">
        <f t="shared" si="12"/>
        <v>0</v>
      </c>
      <c r="C95" s="482">
        <f t="shared" si="13"/>
        <v>0</v>
      </c>
      <c r="D95" s="482">
        <f t="shared" si="10"/>
        <v>0</v>
      </c>
      <c r="E95" s="482">
        <f t="shared" si="11"/>
        <v>0</v>
      </c>
      <c r="F95" s="445"/>
      <c r="H95" s="486">
        <f t="shared" si="14"/>
        <v>0</v>
      </c>
      <c r="K95" s="446">
        <v>79</v>
      </c>
      <c r="L95" s="482">
        <f t="shared" si="15"/>
        <v>0</v>
      </c>
      <c r="M95" s="482">
        <f t="shared" si="16"/>
        <v>0</v>
      </c>
      <c r="N95" s="482">
        <f t="shared" si="17"/>
        <v>0</v>
      </c>
      <c r="O95" s="482">
        <f t="shared" si="19"/>
        <v>0</v>
      </c>
      <c r="P95" s="445"/>
      <c r="R95" s="484">
        <f t="shared" si="18"/>
        <v>0</v>
      </c>
    </row>
    <row r="96" spans="1:18" x14ac:dyDescent="0.2">
      <c r="A96" s="446">
        <v>80</v>
      </c>
      <c r="B96" s="482">
        <f t="shared" si="12"/>
        <v>0</v>
      </c>
      <c r="C96" s="482">
        <f t="shared" si="13"/>
        <v>0</v>
      </c>
      <c r="D96" s="482">
        <f t="shared" si="10"/>
        <v>0</v>
      </c>
      <c r="E96" s="482">
        <f t="shared" si="11"/>
        <v>0</v>
      </c>
      <c r="F96" s="445"/>
      <c r="H96" s="486">
        <f t="shared" si="14"/>
        <v>0</v>
      </c>
      <c r="K96" s="446">
        <v>80</v>
      </c>
      <c r="L96" s="482">
        <f t="shared" si="15"/>
        <v>0</v>
      </c>
      <c r="M96" s="482">
        <f t="shared" si="16"/>
        <v>0</v>
      </c>
      <c r="N96" s="482">
        <f t="shared" si="17"/>
        <v>0</v>
      </c>
      <c r="O96" s="482">
        <f t="shared" si="19"/>
        <v>0</v>
      </c>
      <c r="P96" s="445"/>
      <c r="R96" s="484">
        <f t="shared" si="18"/>
        <v>0</v>
      </c>
    </row>
    <row r="97" spans="1:18" x14ac:dyDescent="0.2">
      <c r="A97" s="446">
        <v>81</v>
      </c>
      <c r="B97" s="482">
        <f t="shared" si="12"/>
        <v>0</v>
      </c>
      <c r="C97" s="482">
        <f t="shared" si="13"/>
        <v>0</v>
      </c>
      <c r="D97" s="482">
        <f t="shared" si="10"/>
        <v>0</v>
      </c>
      <c r="E97" s="482">
        <f t="shared" si="11"/>
        <v>0</v>
      </c>
      <c r="F97" s="445"/>
      <c r="H97" s="486">
        <f t="shared" si="14"/>
        <v>0</v>
      </c>
      <c r="K97" s="446">
        <v>81</v>
      </c>
      <c r="L97" s="482">
        <f t="shared" si="15"/>
        <v>0</v>
      </c>
      <c r="M97" s="482">
        <f t="shared" si="16"/>
        <v>0</v>
      </c>
      <c r="N97" s="482">
        <f t="shared" si="17"/>
        <v>0</v>
      </c>
      <c r="O97" s="482">
        <f t="shared" si="19"/>
        <v>0</v>
      </c>
      <c r="P97" s="445"/>
      <c r="R97" s="484">
        <f t="shared" si="18"/>
        <v>0</v>
      </c>
    </row>
    <row r="98" spans="1:18" x14ac:dyDescent="0.2">
      <c r="A98" s="446">
        <v>82</v>
      </c>
      <c r="B98" s="482">
        <f t="shared" si="12"/>
        <v>0</v>
      </c>
      <c r="C98" s="482">
        <f t="shared" si="13"/>
        <v>0</v>
      </c>
      <c r="D98" s="482">
        <f t="shared" si="10"/>
        <v>0</v>
      </c>
      <c r="E98" s="482">
        <f t="shared" si="11"/>
        <v>0</v>
      </c>
      <c r="F98" s="445"/>
      <c r="H98" s="486">
        <f t="shared" si="14"/>
        <v>0</v>
      </c>
      <c r="K98" s="446">
        <v>82</v>
      </c>
      <c r="L98" s="482">
        <f t="shared" si="15"/>
        <v>0</v>
      </c>
      <c r="M98" s="482">
        <f t="shared" si="16"/>
        <v>0</v>
      </c>
      <c r="N98" s="482">
        <f t="shared" si="17"/>
        <v>0</v>
      </c>
      <c r="O98" s="482">
        <f t="shared" si="19"/>
        <v>0</v>
      </c>
      <c r="P98" s="445"/>
      <c r="R98" s="484">
        <f t="shared" si="18"/>
        <v>0</v>
      </c>
    </row>
    <row r="99" spans="1:18" x14ac:dyDescent="0.2">
      <c r="A99" s="446">
        <v>83</v>
      </c>
      <c r="B99" s="482">
        <f t="shared" si="12"/>
        <v>0</v>
      </c>
      <c r="C99" s="482">
        <f t="shared" si="13"/>
        <v>0</v>
      </c>
      <c r="D99" s="482">
        <f t="shared" si="10"/>
        <v>0</v>
      </c>
      <c r="E99" s="482">
        <f t="shared" si="11"/>
        <v>0</v>
      </c>
      <c r="F99" s="445"/>
      <c r="H99" s="486">
        <f t="shared" si="14"/>
        <v>0</v>
      </c>
      <c r="K99" s="446">
        <v>83</v>
      </c>
      <c r="L99" s="482">
        <f t="shared" si="15"/>
        <v>0</v>
      </c>
      <c r="M99" s="482">
        <f t="shared" si="16"/>
        <v>0</v>
      </c>
      <c r="N99" s="482">
        <f t="shared" si="17"/>
        <v>0</v>
      </c>
      <c r="O99" s="482">
        <f t="shared" si="19"/>
        <v>0</v>
      </c>
      <c r="P99" s="445"/>
      <c r="R99" s="484">
        <f t="shared" si="18"/>
        <v>0</v>
      </c>
    </row>
    <row r="100" spans="1:18" x14ac:dyDescent="0.2">
      <c r="A100" s="446">
        <v>84</v>
      </c>
      <c r="B100" s="482">
        <f t="shared" si="12"/>
        <v>0</v>
      </c>
      <c r="C100" s="482">
        <f t="shared" si="13"/>
        <v>0</v>
      </c>
      <c r="D100" s="482">
        <f t="shared" si="10"/>
        <v>0</v>
      </c>
      <c r="E100" s="482">
        <f t="shared" si="11"/>
        <v>0</v>
      </c>
      <c r="F100" s="445"/>
      <c r="H100" s="486">
        <f t="shared" si="14"/>
        <v>0</v>
      </c>
      <c r="K100" s="446">
        <v>84</v>
      </c>
      <c r="L100" s="482">
        <f t="shared" si="15"/>
        <v>0</v>
      </c>
      <c r="M100" s="482">
        <f t="shared" si="16"/>
        <v>0</v>
      </c>
      <c r="N100" s="482">
        <f t="shared" si="17"/>
        <v>0</v>
      </c>
      <c r="O100" s="482">
        <f t="shared" si="19"/>
        <v>0</v>
      </c>
      <c r="P100" s="445"/>
      <c r="R100" s="484">
        <f t="shared" si="18"/>
        <v>0</v>
      </c>
    </row>
    <row r="101" spans="1:18" x14ac:dyDescent="0.2">
      <c r="A101" s="446">
        <v>85</v>
      </c>
      <c r="B101" s="482">
        <f t="shared" si="12"/>
        <v>0</v>
      </c>
      <c r="C101" s="482">
        <f t="shared" si="13"/>
        <v>0</v>
      </c>
      <c r="D101" s="482">
        <f t="shared" si="10"/>
        <v>0</v>
      </c>
      <c r="E101" s="482">
        <f t="shared" si="11"/>
        <v>0</v>
      </c>
      <c r="F101" s="445"/>
      <c r="H101" s="486">
        <f t="shared" si="14"/>
        <v>0</v>
      </c>
      <c r="K101" s="446">
        <v>85</v>
      </c>
      <c r="L101" s="482">
        <f t="shared" si="15"/>
        <v>0</v>
      </c>
      <c r="M101" s="482">
        <f t="shared" si="16"/>
        <v>0</v>
      </c>
      <c r="N101" s="482">
        <f t="shared" si="17"/>
        <v>0</v>
      </c>
      <c r="O101" s="482">
        <f t="shared" si="19"/>
        <v>0</v>
      </c>
      <c r="P101" s="445"/>
      <c r="R101" s="484">
        <f t="shared" si="18"/>
        <v>0</v>
      </c>
    </row>
    <row r="102" spans="1:18" x14ac:dyDescent="0.2">
      <c r="A102" s="446">
        <v>86</v>
      </c>
      <c r="B102" s="482">
        <f t="shared" si="12"/>
        <v>0</v>
      </c>
      <c r="C102" s="482">
        <f t="shared" si="13"/>
        <v>0</v>
      </c>
      <c r="D102" s="482">
        <f t="shared" si="10"/>
        <v>0</v>
      </c>
      <c r="E102" s="482">
        <f t="shared" si="11"/>
        <v>0</v>
      </c>
      <c r="F102" s="445"/>
      <c r="H102" s="486">
        <f t="shared" si="14"/>
        <v>0</v>
      </c>
      <c r="K102" s="446">
        <v>86</v>
      </c>
      <c r="L102" s="482">
        <f t="shared" si="15"/>
        <v>0</v>
      </c>
      <c r="M102" s="482">
        <f t="shared" si="16"/>
        <v>0</v>
      </c>
      <c r="N102" s="482">
        <f t="shared" si="17"/>
        <v>0</v>
      </c>
      <c r="O102" s="482">
        <f t="shared" si="19"/>
        <v>0</v>
      </c>
      <c r="P102" s="445"/>
      <c r="R102" s="484">
        <f t="shared" si="18"/>
        <v>0</v>
      </c>
    </row>
    <row r="103" spans="1:18" x14ac:dyDescent="0.2">
      <c r="A103" s="446">
        <v>87</v>
      </c>
      <c r="B103" s="482">
        <f t="shared" si="12"/>
        <v>0</v>
      </c>
      <c r="C103" s="482">
        <f t="shared" si="13"/>
        <v>0</v>
      </c>
      <c r="D103" s="482">
        <f t="shared" si="10"/>
        <v>0</v>
      </c>
      <c r="E103" s="482">
        <f t="shared" si="11"/>
        <v>0</v>
      </c>
      <c r="F103" s="445"/>
      <c r="H103" s="486">
        <f t="shared" si="14"/>
        <v>0</v>
      </c>
      <c r="K103" s="446">
        <v>87</v>
      </c>
      <c r="L103" s="482">
        <f t="shared" si="15"/>
        <v>0</v>
      </c>
      <c r="M103" s="482">
        <f t="shared" si="16"/>
        <v>0</v>
      </c>
      <c r="N103" s="482">
        <f t="shared" si="17"/>
        <v>0</v>
      </c>
      <c r="O103" s="482">
        <f t="shared" si="19"/>
        <v>0</v>
      </c>
      <c r="P103" s="445"/>
      <c r="R103" s="484">
        <f t="shared" si="18"/>
        <v>0</v>
      </c>
    </row>
    <row r="104" spans="1:18" x14ac:dyDescent="0.2">
      <c r="A104" s="446">
        <v>88</v>
      </c>
      <c r="B104" s="482">
        <f t="shared" si="12"/>
        <v>0</v>
      </c>
      <c r="C104" s="482">
        <f t="shared" si="13"/>
        <v>0</v>
      </c>
      <c r="D104" s="482">
        <f t="shared" si="10"/>
        <v>0</v>
      </c>
      <c r="E104" s="482">
        <f t="shared" si="11"/>
        <v>0</v>
      </c>
      <c r="F104" s="445"/>
      <c r="H104" s="486">
        <f t="shared" si="14"/>
        <v>0</v>
      </c>
      <c r="K104" s="446">
        <v>88</v>
      </c>
      <c r="L104" s="482">
        <f t="shared" si="15"/>
        <v>0</v>
      </c>
      <c r="M104" s="482">
        <f t="shared" si="16"/>
        <v>0</v>
      </c>
      <c r="N104" s="482">
        <f t="shared" si="17"/>
        <v>0</v>
      </c>
      <c r="O104" s="482">
        <f t="shared" si="19"/>
        <v>0</v>
      </c>
      <c r="P104" s="445"/>
      <c r="R104" s="484">
        <f t="shared" si="18"/>
        <v>0</v>
      </c>
    </row>
    <row r="105" spans="1:18" x14ac:dyDescent="0.2">
      <c r="A105" s="446">
        <v>89</v>
      </c>
      <c r="B105" s="482">
        <f t="shared" si="12"/>
        <v>0</v>
      </c>
      <c r="C105" s="482">
        <f t="shared" si="13"/>
        <v>0</v>
      </c>
      <c r="D105" s="482">
        <f t="shared" si="10"/>
        <v>0</v>
      </c>
      <c r="E105" s="482">
        <f t="shared" si="11"/>
        <v>0</v>
      </c>
      <c r="F105" s="445"/>
      <c r="H105" s="486">
        <f t="shared" si="14"/>
        <v>0</v>
      </c>
      <c r="K105" s="446">
        <v>89</v>
      </c>
      <c r="L105" s="482">
        <f t="shared" si="15"/>
        <v>0</v>
      </c>
      <c r="M105" s="482">
        <f t="shared" si="16"/>
        <v>0</v>
      </c>
      <c r="N105" s="482">
        <f t="shared" si="17"/>
        <v>0</v>
      </c>
      <c r="O105" s="482">
        <f t="shared" si="19"/>
        <v>0</v>
      </c>
      <c r="P105" s="445"/>
      <c r="R105" s="484">
        <f t="shared" si="18"/>
        <v>0</v>
      </c>
    </row>
    <row r="106" spans="1:18" x14ac:dyDescent="0.2">
      <c r="A106" s="446">
        <v>90</v>
      </c>
      <c r="B106" s="482">
        <f t="shared" si="12"/>
        <v>0</v>
      </c>
      <c r="C106" s="482">
        <f t="shared" si="13"/>
        <v>0</v>
      </c>
      <c r="D106" s="482">
        <f t="shared" si="10"/>
        <v>0</v>
      </c>
      <c r="E106" s="482">
        <f t="shared" si="11"/>
        <v>0</v>
      </c>
      <c r="F106" s="445"/>
      <c r="H106" s="486">
        <f t="shared" si="14"/>
        <v>0</v>
      </c>
      <c r="K106" s="446">
        <v>90</v>
      </c>
      <c r="L106" s="482">
        <f t="shared" si="15"/>
        <v>0</v>
      </c>
      <c r="M106" s="482">
        <f t="shared" si="16"/>
        <v>0</v>
      </c>
      <c r="N106" s="482">
        <f t="shared" si="17"/>
        <v>0</v>
      </c>
      <c r="O106" s="482">
        <f t="shared" si="19"/>
        <v>0</v>
      </c>
      <c r="P106" s="445"/>
      <c r="R106" s="484">
        <f t="shared" si="18"/>
        <v>0</v>
      </c>
    </row>
    <row r="107" spans="1:18" x14ac:dyDescent="0.2">
      <c r="A107" s="446">
        <v>91</v>
      </c>
      <c r="B107" s="482">
        <f t="shared" si="12"/>
        <v>0</v>
      </c>
      <c r="C107" s="482">
        <f t="shared" si="13"/>
        <v>0</v>
      </c>
      <c r="D107" s="482">
        <f t="shared" si="10"/>
        <v>0</v>
      </c>
      <c r="E107" s="482">
        <f t="shared" si="11"/>
        <v>0</v>
      </c>
      <c r="F107" s="445"/>
      <c r="H107" s="486">
        <f t="shared" si="14"/>
        <v>0</v>
      </c>
      <c r="K107" s="446">
        <v>91</v>
      </c>
      <c r="L107" s="482">
        <f t="shared" si="15"/>
        <v>0</v>
      </c>
      <c r="M107" s="482">
        <f t="shared" si="16"/>
        <v>0</v>
      </c>
      <c r="N107" s="482">
        <f t="shared" si="17"/>
        <v>0</v>
      </c>
      <c r="O107" s="482">
        <f t="shared" si="19"/>
        <v>0</v>
      </c>
      <c r="P107" s="445"/>
      <c r="R107" s="484">
        <f t="shared" si="18"/>
        <v>0</v>
      </c>
    </row>
    <row r="108" spans="1:18" x14ac:dyDescent="0.2">
      <c r="A108" s="446">
        <v>92</v>
      </c>
      <c r="B108" s="482">
        <f t="shared" si="12"/>
        <v>0</v>
      </c>
      <c r="C108" s="482">
        <f t="shared" si="13"/>
        <v>0</v>
      </c>
      <c r="D108" s="482">
        <f t="shared" si="10"/>
        <v>0</v>
      </c>
      <c r="E108" s="482">
        <f t="shared" si="11"/>
        <v>0</v>
      </c>
      <c r="F108" s="445"/>
      <c r="H108" s="486">
        <f t="shared" si="14"/>
        <v>0</v>
      </c>
      <c r="K108" s="446">
        <v>92</v>
      </c>
      <c r="L108" s="482">
        <f t="shared" si="15"/>
        <v>0</v>
      </c>
      <c r="M108" s="482">
        <f t="shared" si="16"/>
        <v>0</v>
      </c>
      <c r="N108" s="482">
        <f t="shared" si="17"/>
        <v>0</v>
      </c>
      <c r="O108" s="482">
        <f t="shared" si="19"/>
        <v>0</v>
      </c>
      <c r="P108" s="445"/>
      <c r="R108" s="484">
        <f t="shared" si="18"/>
        <v>0</v>
      </c>
    </row>
    <row r="109" spans="1:18" x14ac:dyDescent="0.2">
      <c r="A109" s="446">
        <v>93</v>
      </c>
      <c r="B109" s="482">
        <f t="shared" si="12"/>
        <v>0</v>
      </c>
      <c r="C109" s="482">
        <f t="shared" si="13"/>
        <v>0</v>
      </c>
      <c r="D109" s="482">
        <f t="shared" si="10"/>
        <v>0</v>
      </c>
      <c r="E109" s="482">
        <f t="shared" si="11"/>
        <v>0</v>
      </c>
      <c r="F109" s="445"/>
      <c r="H109" s="486">
        <f t="shared" si="14"/>
        <v>0</v>
      </c>
      <c r="K109" s="446">
        <v>93</v>
      </c>
      <c r="L109" s="482">
        <f t="shared" si="15"/>
        <v>0</v>
      </c>
      <c r="M109" s="482">
        <f t="shared" si="16"/>
        <v>0</v>
      </c>
      <c r="N109" s="482">
        <f t="shared" si="17"/>
        <v>0</v>
      </c>
      <c r="O109" s="482">
        <f t="shared" si="19"/>
        <v>0</v>
      </c>
      <c r="P109" s="445"/>
      <c r="R109" s="484">
        <f t="shared" si="18"/>
        <v>0</v>
      </c>
    </row>
    <row r="110" spans="1:18" x14ac:dyDescent="0.2">
      <c r="A110" s="446">
        <v>94</v>
      </c>
      <c r="B110" s="482">
        <f t="shared" si="12"/>
        <v>0</v>
      </c>
      <c r="C110" s="482">
        <f t="shared" si="13"/>
        <v>0</v>
      </c>
      <c r="D110" s="482">
        <f t="shared" si="10"/>
        <v>0</v>
      </c>
      <c r="E110" s="482">
        <f t="shared" si="11"/>
        <v>0</v>
      </c>
      <c r="F110" s="445"/>
      <c r="H110" s="486">
        <f t="shared" si="14"/>
        <v>0</v>
      </c>
      <c r="K110" s="446">
        <v>94</v>
      </c>
      <c r="L110" s="482">
        <f t="shared" si="15"/>
        <v>0</v>
      </c>
      <c r="M110" s="482">
        <f t="shared" si="16"/>
        <v>0</v>
      </c>
      <c r="N110" s="482">
        <f t="shared" si="17"/>
        <v>0</v>
      </c>
      <c r="O110" s="482">
        <f t="shared" si="19"/>
        <v>0</v>
      </c>
      <c r="P110" s="445"/>
      <c r="R110" s="484">
        <f t="shared" si="18"/>
        <v>0</v>
      </c>
    </row>
    <row r="111" spans="1:18" x14ac:dyDescent="0.2">
      <c r="A111" s="446">
        <v>95</v>
      </c>
      <c r="B111" s="482">
        <f t="shared" si="12"/>
        <v>0</v>
      </c>
      <c r="C111" s="482">
        <f t="shared" si="13"/>
        <v>0</v>
      </c>
      <c r="D111" s="482">
        <f t="shared" si="10"/>
        <v>0</v>
      </c>
      <c r="E111" s="482">
        <f t="shared" si="11"/>
        <v>0</v>
      </c>
      <c r="F111" s="445"/>
      <c r="H111" s="486">
        <f t="shared" si="14"/>
        <v>0</v>
      </c>
      <c r="K111" s="446">
        <v>95</v>
      </c>
      <c r="L111" s="482">
        <f t="shared" si="15"/>
        <v>0</v>
      </c>
      <c r="M111" s="482">
        <f t="shared" si="16"/>
        <v>0</v>
      </c>
      <c r="N111" s="482">
        <f t="shared" si="17"/>
        <v>0</v>
      </c>
      <c r="O111" s="482">
        <f t="shared" si="19"/>
        <v>0</v>
      </c>
      <c r="P111" s="445"/>
      <c r="R111" s="484">
        <f t="shared" si="18"/>
        <v>0</v>
      </c>
    </row>
    <row r="112" spans="1:18" x14ac:dyDescent="0.2">
      <c r="A112" s="446">
        <v>96</v>
      </c>
      <c r="B112" s="482">
        <f t="shared" si="12"/>
        <v>0</v>
      </c>
      <c r="C112" s="482">
        <f t="shared" si="13"/>
        <v>0</v>
      </c>
      <c r="D112" s="482">
        <f>IF($B$3="Alemán",IF(A112&lt;$B$11+1,C112+B112,0),0)</f>
        <v>0</v>
      </c>
      <c r="E112" s="482">
        <f t="shared" si="11"/>
        <v>0</v>
      </c>
      <c r="F112" s="445"/>
      <c r="H112" s="486">
        <f t="shared" si="14"/>
        <v>0</v>
      </c>
      <c r="K112" s="446">
        <v>96</v>
      </c>
      <c r="L112" s="482">
        <f t="shared" si="15"/>
        <v>0</v>
      </c>
      <c r="M112" s="482">
        <f t="shared" si="16"/>
        <v>0</v>
      </c>
      <c r="N112" s="482">
        <f t="shared" si="17"/>
        <v>0</v>
      </c>
      <c r="O112" s="482">
        <f t="shared" si="19"/>
        <v>0</v>
      </c>
      <c r="P112" s="445"/>
      <c r="R112" s="484">
        <f t="shared" si="18"/>
        <v>0</v>
      </c>
    </row>
    <row r="113" spans="1:18" x14ac:dyDescent="0.2">
      <c r="A113" s="446">
        <v>97</v>
      </c>
      <c r="B113" s="482">
        <f t="shared" si="12"/>
        <v>0</v>
      </c>
      <c r="C113" s="482">
        <f t="shared" si="13"/>
        <v>0</v>
      </c>
      <c r="D113" s="482">
        <f t="shared" si="10"/>
        <v>0</v>
      </c>
      <c r="E113" s="482">
        <f t="shared" si="11"/>
        <v>0</v>
      </c>
      <c r="F113" s="445"/>
      <c r="H113" s="486">
        <f t="shared" si="14"/>
        <v>0</v>
      </c>
      <c r="K113" s="446">
        <v>97</v>
      </c>
      <c r="L113" s="482">
        <f t="shared" si="15"/>
        <v>0</v>
      </c>
      <c r="M113" s="482">
        <f t="shared" si="16"/>
        <v>0</v>
      </c>
      <c r="N113" s="482">
        <f t="shared" si="17"/>
        <v>0</v>
      </c>
      <c r="O113" s="482">
        <f t="shared" si="19"/>
        <v>0</v>
      </c>
      <c r="P113" s="445"/>
      <c r="R113" s="484">
        <f t="shared" si="18"/>
        <v>0</v>
      </c>
    </row>
    <row r="114" spans="1:18" x14ac:dyDescent="0.2">
      <c r="A114" s="446">
        <v>98</v>
      </c>
      <c r="B114" s="482">
        <f t="shared" si="12"/>
        <v>0</v>
      </c>
      <c r="C114" s="482">
        <f t="shared" si="13"/>
        <v>0</v>
      </c>
      <c r="D114" s="482">
        <f t="shared" si="10"/>
        <v>0</v>
      </c>
      <c r="E114" s="482">
        <f t="shared" si="11"/>
        <v>0</v>
      </c>
      <c r="F114" s="445"/>
      <c r="H114" s="486">
        <f t="shared" si="14"/>
        <v>0</v>
      </c>
      <c r="K114" s="446">
        <v>98</v>
      </c>
      <c r="L114" s="482">
        <f t="shared" si="15"/>
        <v>0</v>
      </c>
      <c r="M114" s="482">
        <f t="shared" si="16"/>
        <v>0</v>
      </c>
      <c r="N114" s="482">
        <f t="shared" si="17"/>
        <v>0</v>
      </c>
      <c r="O114" s="482">
        <f t="shared" si="19"/>
        <v>0</v>
      </c>
      <c r="P114" s="445"/>
      <c r="R114" s="484">
        <f t="shared" si="18"/>
        <v>0</v>
      </c>
    </row>
    <row r="115" spans="1:18" x14ac:dyDescent="0.2">
      <c r="A115" s="446">
        <v>99</v>
      </c>
      <c r="B115" s="482">
        <f t="shared" si="12"/>
        <v>0</v>
      </c>
      <c r="C115" s="482">
        <f t="shared" si="13"/>
        <v>0</v>
      </c>
      <c r="D115" s="482">
        <f t="shared" si="10"/>
        <v>0</v>
      </c>
      <c r="E115" s="482">
        <f t="shared" si="11"/>
        <v>0</v>
      </c>
      <c r="F115" s="445"/>
      <c r="H115" s="486">
        <f t="shared" si="14"/>
        <v>0</v>
      </c>
      <c r="K115" s="446">
        <v>99</v>
      </c>
      <c r="L115" s="482">
        <f t="shared" si="15"/>
        <v>0</v>
      </c>
      <c r="M115" s="482">
        <f t="shared" si="16"/>
        <v>0</v>
      </c>
      <c r="N115" s="482">
        <f t="shared" si="17"/>
        <v>0</v>
      </c>
      <c r="O115" s="482">
        <f t="shared" si="19"/>
        <v>0</v>
      </c>
      <c r="P115" s="445"/>
      <c r="R115" s="484">
        <f t="shared" si="18"/>
        <v>0</v>
      </c>
    </row>
    <row r="116" spans="1:18" x14ac:dyDescent="0.2">
      <c r="A116" s="446">
        <v>100</v>
      </c>
      <c r="B116" s="482">
        <f t="shared" si="12"/>
        <v>0</v>
      </c>
      <c r="C116" s="482">
        <f t="shared" si="13"/>
        <v>0</v>
      </c>
      <c r="D116" s="482">
        <f t="shared" si="10"/>
        <v>0</v>
      </c>
      <c r="E116" s="482">
        <f t="shared" si="11"/>
        <v>0</v>
      </c>
      <c r="F116" s="445"/>
      <c r="H116" s="486">
        <f t="shared" si="14"/>
        <v>0</v>
      </c>
      <c r="K116" s="446">
        <v>100</v>
      </c>
      <c r="L116" s="482">
        <f t="shared" si="15"/>
        <v>0</v>
      </c>
      <c r="M116" s="482">
        <f t="shared" si="16"/>
        <v>0</v>
      </c>
      <c r="N116" s="482">
        <f t="shared" si="17"/>
        <v>0</v>
      </c>
      <c r="O116" s="482">
        <f t="shared" si="19"/>
        <v>0</v>
      </c>
      <c r="P116" s="445"/>
      <c r="R116" s="484">
        <f t="shared" si="18"/>
        <v>0</v>
      </c>
    </row>
    <row r="117" spans="1:18" x14ac:dyDescent="0.2">
      <c r="A117" s="446">
        <v>101</v>
      </c>
      <c r="B117" s="482">
        <f t="shared" si="12"/>
        <v>0</v>
      </c>
      <c r="C117" s="482">
        <f t="shared" si="13"/>
        <v>0</v>
      </c>
      <c r="D117" s="482">
        <f t="shared" si="10"/>
        <v>0</v>
      </c>
      <c r="E117" s="482">
        <f t="shared" si="11"/>
        <v>0</v>
      </c>
      <c r="F117" s="445"/>
      <c r="H117" s="486">
        <f t="shared" si="14"/>
        <v>0</v>
      </c>
      <c r="K117" s="446">
        <v>101</v>
      </c>
      <c r="L117" s="482">
        <f t="shared" si="15"/>
        <v>0</v>
      </c>
      <c r="M117" s="482">
        <f t="shared" si="16"/>
        <v>0</v>
      </c>
      <c r="N117" s="482">
        <f t="shared" si="17"/>
        <v>0</v>
      </c>
      <c r="O117" s="482">
        <f t="shared" si="19"/>
        <v>0</v>
      </c>
      <c r="P117" s="445"/>
      <c r="R117" s="484">
        <f t="shared" si="18"/>
        <v>0</v>
      </c>
    </row>
    <row r="118" spans="1:18" x14ac:dyDescent="0.2">
      <c r="A118" s="446">
        <v>102</v>
      </c>
      <c r="B118" s="482">
        <f t="shared" si="12"/>
        <v>0</v>
      </c>
      <c r="C118" s="482">
        <f t="shared" si="13"/>
        <v>0</v>
      </c>
      <c r="D118" s="482">
        <f t="shared" si="10"/>
        <v>0</v>
      </c>
      <c r="E118" s="482">
        <f t="shared" si="11"/>
        <v>0</v>
      </c>
      <c r="F118" s="445"/>
      <c r="H118" s="486">
        <f t="shared" si="14"/>
        <v>0</v>
      </c>
      <c r="K118" s="446">
        <v>102</v>
      </c>
      <c r="L118" s="482">
        <f t="shared" si="15"/>
        <v>0</v>
      </c>
      <c r="M118" s="482">
        <f t="shared" si="16"/>
        <v>0</v>
      </c>
      <c r="N118" s="482">
        <f t="shared" si="17"/>
        <v>0</v>
      </c>
      <c r="O118" s="482">
        <f t="shared" si="19"/>
        <v>0</v>
      </c>
      <c r="P118" s="445"/>
      <c r="R118" s="484">
        <f t="shared" si="18"/>
        <v>0</v>
      </c>
    </row>
    <row r="119" spans="1:18" x14ac:dyDescent="0.2">
      <c r="A119" s="446">
        <v>103</v>
      </c>
      <c r="B119" s="482">
        <f t="shared" si="12"/>
        <v>0</v>
      </c>
      <c r="C119" s="482">
        <f t="shared" si="13"/>
        <v>0</v>
      </c>
      <c r="D119" s="482">
        <f t="shared" si="10"/>
        <v>0</v>
      </c>
      <c r="E119" s="482">
        <f t="shared" si="11"/>
        <v>0</v>
      </c>
      <c r="F119" s="445"/>
      <c r="H119" s="486">
        <f t="shared" si="14"/>
        <v>0</v>
      </c>
      <c r="K119" s="446">
        <v>103</v>
      </c>
      <c r="L119" s="482">
        <f t="shared" si="15"/>
        <v>0</v>
      </c>
      <c r="M119" s="482">
        <f t="shared" si="16"/>
        <v>0</v>
      </c>
      <c r="N119" s="482">
        <f t="shared" si="17"/>
        <v>0</v>
      </c>
      <c r="O119" s="482">
        <f t="shared" si="19"/>
        <v>0</v>
      </c>
      <c r="P119" s="445"/>
      <c r="R119" s="484">
        <f t="shared" si="18"/>
        <v>0</v>
      </c>
    </row>
    <row r="120" spans="1:18" x14ac:dyDescent="0.2">
      <c r="A120" s="446">
        <v>104</v>
      </c>
      <c r="B120" s="482">
        <f t="shared" si="12"/>
        <v>0</v>
      </c>
      <c r="C120" s="482">
        <f t="shared" si="13"/>
        <v>0</v>
      </c>
      <c r="D120" s="482">
        <f t="shared" si="10"/>
        <v>0</v>
      </c>
      <c r="E120" s="482">
        <f t="shared" si="11"/>
        <v>0</v>
      </c>
      <c r="F120" s="445"/>
      <c r="H120" s="486">
        <f t="shared" si="14"/>
        <v>0</v>
      </c>
      <c r="K120" s="446">
        <v>104</v>
      </c>
      <c r="L120" s="482">
        <f t="shared" si="15"/>
        <v>0</v>
      </c>
      <c r="M120" s="482">
        <f t="shared" si="16"/>
        <v>0</v>
      </c>
      <c r="N120" s="482">
        <f t="shared" si="17"/>
        <v>0</v>
      </c>
      <c r="O120" s="482">
        <f t="shared" si="19"/>
        <v>0</v>
      </c>
      <c r="P120" s="445"/>
      <c r="R120" s="484">
        <f t="shared" si="18"/>
        <v>0</v>
      </c>
    </row>
    <row r="121" spans="1:18" x14ac:dyDescent="0.2">
      <c r="A121" s="446">
        <v>105</v>
      </c>
      <c r="B121" s="482">
        <f t="shared" si="12"/>
        <v>0</v>
      </c>
      <c r="C121" s="482">
        <f t="shared" si="13"/>
        <v>0</v>
      </c>
      <c r="D121" s="482">
        <f t="shared" si="10"/>
        <v>0</v>
      </c>
      <c r="E121" s="482">
        <f t="shared" si="11"/>
        <v>0</v>
      </c>
      <c r="F121" s="445"/>
      <c r="H121" s="486">
        <f t="shared" si="14"/>
        <v>0</v>
      </c>
      <c r="K121" s="446">
        <v>105</v>
      </c>
      <c r="L121" s="482">
        <f t="shared" si="15"/>
        <v>0</v>
      </c>
      <c r="M121" s="482">
        <f t="shared" si="16"/>
        <v>0</v>
      </c>
      <c r="N121" s="482">
        <f t="shared" si="17"/>
        <v>0</v>
      </c>
      <c r="O121" s="482">
        <f t="shared" si="19"/>
        <v>0</v>
      </c>
      <c r="P121" s="445"/>
      <c r="R121" s="484">
        <f t="shared" si="18"/>
        <v>0</v>
      </c>
    </row>
    <row r="122" spans="1:18" x14ac:dyDescent="0.2">
      <c r="A122" s="446">
        <v>106</v>
      </c>
      <c r="B122" s="482">
        <f t="shared" si="12"/>
        <v>0</v>
      </c>
      <c r="C122" s="482">
        <f t="shared" si="13"/>
        <v>0</v>
      </c>
      <c r="D122" s="482">
        <f t="shared" si="10"/>
        <v>0</v>
      </c>
      <c r="E122" s="482">
        <f t="shared" si="11"/>
        <v>0</v>
      </c>
      <c r="F122" s="445"/>
      <c r="H122" s="486">
        <f t="shared" si="14"/>
        <v>0</v>
      </c>
      <c r="K122" s="446">
        <v>106</v>
      </c>
      <c r="L122" s="482">
        <f t="shared" si="15"/>
        <v>0</v>
      </c>
      <c r="M122" s="482">
        <f t="shared" si="16"/>
        <v>0</v>
      </c>
      <c r="N122" s="482">
        <f t="shared" si="17"/>
        <v>0</v>
      </c>
      <c r="O122" s="482">
        <f t="shared" si="19"/>
        <v>0</v>
      </c>
      <c r="P122" s="445"/>
      <c r="R122" s="484">
        <f t="shared" si="18"/>
        <v>0</v>
      </c>
    </row>
    <row r="123" spans="1:18" x14ac:dyDescent="0.2">
      <c r="A123" s="446">
        <v>107</v>
      </c>
      <c r="B123" s="482">
        <f t="shared" si="12"/>
        <v>0</v>
      </c>
      <c r="C123" s="482">
        <f t="shared" si="13"/>
        <v>0</v>
      </c>
      <c r="D123" s="482">
        <f t="shared" si="10"/>
        <v>0</v>
      </c>
      <c r="E123" s="482">
        <f t="shared" si="11"/>
        <v>0</v>
      </c>
      <c r="F123" s="445"/>
      <c r="H123" s="486">
        <f t="shared" si="14"/>
        <v>0</v>
      </c>
      <c r="K123" s="446">
        <v>107</v>
      </c>
      <c r="L123" s="482">
        <f t="shared" si="15"/>
        <v>0</v>
      </c>
      <c r="M123" s="482">
        <f t="shared" si="16"/>
        <v>0</v>
      </c>
      <c r="N123" s="482">
        <f t="shared" si="17"/>
        <v>0</v>
      </c>
      <c r="O123" s="482">
        <f t="shared" si="19"/>
        <v>0</v>
      </c>
      <c r="P123" s="445"/>
      <c r="R123" s="484">
        <f t="shared" si="18"/>
        <v>0</v>
      </c>
    </row>
    <row r="124" spans="1:18" x14ac:dyDescent="0.2">
      <c r="A124" s="446">
        <v>108</v>
      </c>
      <c r="B124" s="482">
        <f t="shared" si="12"/>
        <v>0</v>
      </c>
      <c r="C124" s="482">
        <f t="shared" si="13"/>
        <v>0</v>
      </c>
      <c r="D124" s="482">
        <f t="shared" si="10"/>
        <v>0</v>
      </c>
      <c r="E124" s="482">
        <f t="shared" si="11"/>
        <v>0</v>
      </c>
      <c r="F124" s="445"/>
      <c r="H124" s="486">
        <f t="shared" si="14"/>
        <v>0</v>
      </c>
      <c r="K124" s="446">
        <v>108</v>
      </c>
      <c r="L124" s="482">
        <f t="shared" si="15"/>
        <v>0</v>
      </c>
      <c r="M124" s="482">
        <f t="shared" si="16"/>
        <v>0</v>
      </c>
      <c r="N124" s="482">
        <f t="shared" si="17"/>
        <v>0</v>
      </c>
      <c r="O124" s="482">
        <f t="shared" si="19"/>
        <v>0</v>
      </c>
      <c r="P124" s="445"/>
      <c r="R124" s="484">
        <f t="shared" si="18"/>
        <v>0</v>
      </c>
    </row>
    <row r="125" spans="1:18" x14ac:dyDescent="0.2">
      <c r="A125" s="446">
        <v>109</v>
      </c>
      <c r="B125" s="482">
        <f t="shared" si="12"/>
        <v>0</v>
      </c>
      <c r="C125" s="482">
        <f t="shared" si="13"/>
        <v>0</v>
      </c>
      <c r="D125" s="482">
        <f t="shared" si="10"/>
        <v>0</v>
      </c>
      <c r="E125" s="482">
        <f t="shared" si="11"/>
        <v>0</v>
      </c>
      <c r="F125" s="445"/>
      <c r="H125" s="486">
        <f t="shared" si="14"/>
        <v>0</v>
      </c>
      <c r="K125" s="446">
        <v>109</v>
      </c>
      <c r="L125" s="482">
        <f t="shared" si="15"/>
        <v>0</v>
      </c>
      <c r="M125" s="482">
        <f t="shared" si="16"/>
        <v>0</v>
      </c>
      <c r="N125" s="482">
        <f t="shared" si="17"/>
        <v>0</v>
      </c>
      <c r="O125" s="482">
        <f t="shared" si="19"/>
        <v>0</v>
      </c>
      <c r="P125" s="445"/>
      <c r="R125" s="484">
        <f t="shared" si="18"/>
        <v>0</v>
      </c>
    </row>
    <row r="126" spans="1:18" x14ac:dyDescent="0.2">
      <c r="A126" s="446">
        <v>110</v>
      </c>
      <c r="B126" s="482">
        <f t="shared" si="12"/>
        <v>0</v>
      </c>
      <c r="C126" s="482">
        <f t="shared" si="13"/>
        <v>0</v>
      </c>
      <c r="D126" s="482">
        <f t="shared" si="10"/>
        <v>0</v>
      </c>
      <c r="E126" s="482">
        <f t="shared" si="11"/>
        <v>0</v>
      </c>
      <c r="F126" s="445"/>
      <c r="H126" s="486">
        <f t="shared" si="14"/>
        <v>0</v>
      </c>
      <c r="K126" s="446">
        <v>110</v>
      </c>
      <c r="L126" s="482">
        <f t="shared" si="15"/>
        <v>0</v>
      </c>
      <c r="M126" s="482">
        <f t="shared" si="16"/>
        <v>0</v>
      </c>
      <c r="N126" s="482">
        <f t="shared" si="17"/>
        <v>0</v>
      </c>
      <c r="O126" s="482">
        <f t="shared" si="19"/>
        <v>0</v>
      </c>
      <c r="P126" s="445"/>
      <c r="R126" s="484">
        <f t="shared" si="18"/>
        <v>0</v>
      </c>
    </row>
    <row r="127" spans="1:18" x14ac:dyDescent="0.2">
      <c r="A127" s="446">
        <v>111</v>
      </c>
      <c r="B127" s="482">
        <f t="shared" si="12"/>
        <v>0</v>
      </c>
      <c r="C127" s="482">
        <f t="shared" si="13"/>
        <v>0</v>
      </c>
      <c r="D127" s="482">
        <f t="shared" si="10"/>
        <v>0</v>
      </c>
      <c r="E127" s="482">
        <f t="shared" si="11"/>
        <v>0</v>
      </c>
      <c r="F127" s="445"/>
      <c r="H127" s="486">
        <f t="shared" si="14"/>
        <v>0</v>
      </c>
      <c r="K127" s="446">
        <v>111</v>
      </c>
      <c r="L127" s="482">
        <f t="shared" si="15"/>
        <v>0</v>
      </c>
      <c r="M127" s="482">
        <f t="shared" si="16"/>
        <v>0</v>
      </c>
      <c r="N127" s="482">
        <f t="shared" si="17"/>
        <v>0</v>
      </c>
      <c r="O127" s="482">
        <f t="shared" si="19"/>
        <v>0</v>
      </c>
      <c r="P127" s="445"/>
      <c r="R127" s="484">
        <f t="shared" si="18"/>
        <v>0</v>
      </c>
    </row>
    <row r="128" spans="1:18" x14ac:dyDescent="0.2">
      <c r="A128" s="446">
        <v>112</v>
      </c>
      <c r="B128" s="482">
        <f t="shared" si="12"/>
        <v>0</v>
      </c>
      <c r="C128" s="482">
        <f t="shared" si="13"/>
        <v>0</v>
      </c>
      <c r="D128" s="482">
        <f t="shared" si="10"/>
        <v>0</v>
      </c>
      <c r="E128" s="482">
        <f t="shared" si="11"/>
        <v>0</v>
      </c>
      <c r="F128" s="445"/>
      <c r="H128" s="486">
        <f t="shared" si="14"/>
        <v>0</v>
      </c>
      <c r="K128" s="446">
        <v>112</v>
      </c>
      <c r="L128" s="482">
        <f t="shared" si="15"/>
        <v>0</v>
      </c>
      <c r="M128" s="482">
        <f t="shared" si="16"/>
        <v>0</v>
      </c>
      <c r="N128" s="482">
        <f t="shared" si="17"/>
        <v>0</v>
      </c>
      <c r="O128" s="482">
        <f t="shared" si="19"/>
        <v>0</v>
      </c>
      <c r="P128" s="445"/>
      <c r="R128" s="484">
        <f t="shared" si="18"/>
        <v>0</v>
      </c>
    </row>
    <row r="129" spans="1:18" x14ac:dyDescent="0.2">
      <c r="A129" s="446">
        <v>113</v>
      </c>
      <c r="B129" s="482">
        <f t="shared" si="12"/>
        <v>0</v>
      </c>
      <c r="C129" s="482">
        <f t="shared" si="13"/>
        <v>0</v>
      </c>
      <c r="D129" s="482">
        <f t="shared" si="10"/>
        <v>0</v>
      </c>
      <c r="E129" s="482">
        <f t="shared" si="11"/>
        <v>0</v>
      </c>
      <c r="F129" s="445"/>
      <c r="H129" s="486">
        <f t="shared" si="14"/>
        <v>0</v>
      </c>
      <c r="K129" s="446">
        <v>113</v>
      </c>
      <c r="L129" s="482">
        <f t="shared" si="15"/>
        <v>0</v>
      </c>
      <c r="M129" s="482">
        <f t="shared" si="16"/>
        <v>0</v>
      </c>
      <c r="N129" s="482">
        <f t="shared" si="17"/>
        <v>0</v>
      </c>
      <c r="O129" s="482">
        <f t="shared" si="19"/>
        <v>0</v>
      </c>
      <c r="P129" s="445"/>
      <c r="R129" s="484">
        <f t="shared" si="18"/>
        <v>0</v>
      </c>
    </row>
    <row r="130" spans="1:18" x14ac:dyDescent="0.2">
      <c r="A130" s="446">
        <v>114</v>
      </c>
      <c r="B130" s="482">
        <f t="shared" si="12"/>
        <v>0</v>
      </c>
      <c r="C130" s="482">
        <f t="shared" si="13"/>
        <v>0</v>
      </c>
      <c r="D130" s="482">
        <f t="shared" si="10"/>
        <v>0</v>
      </c>
      <c r="E130" s="482">
        <f t="shared" si="11"/>
        <v>0</v>
      </c>
      <c r="F130" s="445"/>
      <c r="H130" s="486">
        <f t="shared" si="14"/>
        <v>0</v>
      </c>
      <c r="K130" s="446">
        <v>114</v>
      </c>
      <c r="L130" s="482">
        <f t="shared" si="15"/>
        <v>0</v>
      </c>
      <c r="M130" s="482">
        <f t="shared" si="16"/>
        <v>0</v>
      </c>
      <c r="N130" s="482">
        <f t="shared" si="17"/>
        <v>0</v>
      </c>
      <c r="O130" s="482">
        <f t="shared" si="19"/>
        <v>0</v>
      </c>
      <c r="P130" s="445"/>
      <c r="R130" s="484">
        <f t="shared" si="18"/>
        <v>0</v>
      </c>
    </row>
    <row r="131" spans="1:18" x14ac:dyDescent="0.2">
      <c r="A131" s="446">
        <v>115</v>
      </c>
      <c r="B131" s="482">
        <f t="shared" si="12"/>
        <v>0</v>
      </c>
      <c r="C131" s="482">
        <f t="shared" si="13"/>
        <v>0</v>
      </c>
      <c r="D131" s="482">
        <f t="shared" si="10"/>
        <v>0</v>
      </c>
      <c r="E131" s="482">
        <f t="shared" si="11"/>
        <v>0</v>
      </c>
      <c r="F131" s="445"/>
      <c r="H131" s="486">
        <f t="shared" si="14"/>
        <v>0</v>
      </c>
      <c r="K131" s="446">
        <v>115</v>
      </c>
      <c r="L131" s="482">
        <f t="shared" si="15"/>
        <v>0</v>
      </c>
      <c r="M131" s="482">
        <f t="shared" si="16"/>
        <v>0</v>
      </c>
      <c r="N131" s="482">
        <f t="shared" si="17"/>
        <v>0</v>
      </c>
      <c r="O131" s="482">
        <f t="shared" si="19"/>
        <v>0</v>
      </c>
      <c r="P131" s="445"/>
      <c r="R131" s="484">
        <f t="shared" si="18"/>
        <v>0</v>
      </c>
    </row>
    <row r="132" spans="1:18" x14ac:dyDescent="0.2">
      <c r="A132" s="446">
        <v>116</v>
      </c>
      <c r="B132" s="482">
        <f t="shared" si="12"/>
        <v>0</v>
      </c>
      <c r="C132" s="482">
        <f t="shared" si="13"/>
        <v>0</v>
      </c>
      <c r="D132" s="482">
        <f t="shared" si="10"/>
        <v>0</v>
      </c>
      <c r="E132" s="482">
        <f t="shared" si="11"/>
        <v>0</v>
      </c>
      <c r="F132" s="445"/>
      <c r="H132" s="486">
        <f t="shared" si="14"/>
        <v>0</v>
      </c>
      <c r="K132" s="446">
        <v>116</v>
      </c>
      <c r="L132" s="482">
        <f t="shared" si="15"/>
        <v>0</v>
      </c>
      <c r="M132" s="482">
        <f t="shared" si="16"/>
        <v>0</v>
      </c>
      <c r="N132" s="482">
        <f t="shared" si="17"/>
        <v>0</v>
      </c>
      <c r="O132" s="482">
        <f t="shared" si="19"/>
        <v>0</v>
      </c>
      <c r="P132" s="445"/>
      <c r="R132" s="484">
        <f t="shared" si="18"/>
        <v>0</v>
      </c>
    </row>
    <row r="133" spans="1:18" x14ac:dyDescent="0.2">
      <c r="A133" s="446">
        <v>117</v>
      </c>
      <c r="B133" s="482">
        <f t="shared" si="12"/>
        <v>0</v>
      </c>
      <c r="C133" s="482">
        <f t="shared" si="13"/>
        <v>0</v>
      </c>
      <c r="D133" s="482">
        <f t="shared" si="10"/>
        <v>0</v>
      </c>
      <c r="E133" s="482">
        <f t="shared" si="11"/>
        <v>0</v>
      </c>
      <c r="F133" s="445"/>
      <c r="H133" s="486">
        <f t="shared" si="14"/>
        <v>0</v>
      </c>
      <c r="K133" s="446">
        <v>117</v>
      </c>
      <c r="L133" s="482">
        <f t="shared" si="15"/>
        <v>0</v>
      </c>
      <c r="M133" s="482">
        <f t="shared" si="16"/>
        <v>0</v>
      </c>
      <c r="N133" s="482">
        <f t="shared" si="17"/>
        <v>0</v>
      </c>
      <c r="O133" s="482">
        <f t="shared" si="19"/>
        <v>0</v>
      </c>
      <c r="P133" s="445"/>
      <c r="R133" s="484">
        <f t="shared" si="18"/>
        <v>0</v>
      </c>
    </row>
    <row r="134" spans="1:18" x14ac:dyDescent="0.2">
      <c r="A134" s="446">
        <v>118</v>
      </c>
      <c r="B134" s="482">
        <f t="shared" si="12"/>
        <v>0</v>
      </c>
      <c r="C134" s="482">
        <f t="shared" si="13"/>
        <v>0</v>
      </c>
      <c r="D134" s="482">
        <f t="shared" si="10"/>
        <v>0</v>
      </c>
      <c r="E134" s="482">
        <f t="shared" si="11"/>
        <v>0</v>
      </c>
      <c r="F134" s="445"/>
      <c r="H134" s="486">
        <f t="shared" si="14"/>
        <v>0</v>
      </c>
      <c r="K134" s="446">
        <v>118</v>
      </c>
      <c r="L134" s="482">
        <f t="shared" si="15"/>
        <v>0</v>
      </c>
      <c r="M134" s="482">
        <f t="shared" si="16"/>
        <v>0</v>
      </c>
      <c r="N134" s="482">
        <f t="shared" si="17"/>
        <v>0</v>
      </c>
      <c r="O134" s="482">
        <f t="shared" si="19"/>
        <v>0</v>
      </c>
      <c r="P134" s="445"/>
      <c r="R134" s="484">
        <f t="shared" si="18"/>
        <v>0</v>
      </c>
    </row>
    <row r="135" spans="1:18" x14ac:dyDescent="0.2">
      <c r="A135" s="446">
        <v>119</v>
      </c>
      <c r="B135" s="482">
        <f t="shared" si="12"/>
        <v>0</v>
      </c>
      <c r="C135" s="482">
        <f t="shared" si="13"/>
        <v>0</v>
      </c>
      <c r="D135" s="482">
        <f t="shared" si="10"/>
        <v>0</v>
      </c>
      <c r="E135" s="482">
        <f t="shared" si="11"/>
        <v>0</v>
      </c>
      <c r="F135" s="445"/>
      <c r="H135" s="486">
        <f t="shared" si="14"/>
        <v>0</v>
      </c>
      <c r="K135" s="446">
        <v>119</v>
      </c>
      <c r="L135" s="482">
        <f t="shared" si="15"/>
        <v>0</v>
      </c>
      <c r="M135" s="482">
        <f t="shared" si="16"/>
        <v>0</v>
      </c>
      <c r="N135" s="482">
        <f t="shared" si="17"/>
        <v>0</v>
      </c>
      <c r="O135" s="482">
        <f t="shared" si="19"/>
        <v>0</v>
      </c>
      <c r="P135" s="445"/>
      <c r="R135" s="484">
        <f t="shared" si="18"/>
        <v>0</v>
      </c>
    </row>
    <row r="136" spans="1:18" x14ac:dyDescent="0.2">
      <c r="A136" s="446">
        <v>120</v>
      </c>
      <c r="B136" s="482">
        <f t="shared" si="12"/>
        <v>0</v>
      </c>
      <c r="C136" s="482">
        <f t="shared" si="13"/>
        <v>0</v>
      </c>
      <c r="D136" s="482">
        <f t="shared" si="10"/>
        <v>0</v>
      </c>
      <c r="E136" s="482">
        <f t="shared" si="11"/>
        <v>0</v>
      </c>
      <c r="F136" s="445"/>
      <c r="H136" s="486">
        <f t="shared" si="14"/>
        <v>0</v>
      </c>
      <c r="K136" s="446">
        <v>120</v>
      </c>
      <c r="L136" s="482">
        <f t="shared" si="15"/>
        <v>0</v>
      </c>
      <c r="M136" s="482">
        <f t="shared" si="16"/>
        <v>0</v>
      </c>
      <c r="N136" s="482">
        <f t="shared" si="17"/>
        <v>0</v>
      </c>
      <c r="O136" s="482">
        <f t="shared" si="19"/>
        <v>0</v>
      </c>
      <c r="P136" s="445"/>
      <c r="R136" s="484">
        <f t="shared" si="18"/>
        <v>0</v>
      </c>
    </row>
    <row r="137" spans="1:18" x14ac:dyDescent="0.2">
      <c r="A137" s="446">
        <v>121</v>
      </c>
      <c r="B137" s="482">
        <f t="shared" si="12"/>
        <v>0</v>
      </c>
      <c r="C137" s="482">
        <f t="shared" si="13"/>
        <v>0</v>
      </c>
      <c r="D137" s="482">
        <f t="shared" si="10"/>
        <v>0</v>
      </c>
      <c r="E137" s="482">
        <f t="shared" si="11"/>
        <v>0</v>
      </c>
      <c r="F137" s="445"/>
      <c r="H137" s="486">
        <f t="shared" si="14"/>
        <v>0</v>
      </c>
      <c r="K137" s="446">
        <v>121</v>
      </c>
      <c r="L137" s="482">
        <f t="shared" si="15"/>
        <v>0</v>
      </c>
      <c r="M137" s="482">
        <f t="shared" si="16"/>
        <v>0</v>
      </c>
      <c r="N137" s="482">
        <f t="shared" si="17"/>
        <v>0</v>
      </c>
      <c r="O137" s="482">
        <f t="shared" si="19"/>
        <v>0</v>
      </c>
      <c r="P137" s="445"/>
      <c r="R137" s="484">
        <f t="shared" si="18"/>
        <v>0</v>
      </c>
    </row>
    <row r="138" spans="1:18" x14ac:dyDescent="0.2">
      <c r="A138" s="446">
        <v>122</v>
      </c>
      <c r="B138" s="482">
        <f t="shared" si="12"/>
        <v>0</v>
      </c>
      <c r="C138" s="482">
        <f t="shared" si="13"/>
        <v>0</v>
      </c>
      <c r="D138" s="482">
        <f t="shared" si="10"/>
        <v>0</v>
      </c>
      <c r="E138" s="482">
        <f t="shared" si="11"/>
        <v>0</v>
      </c>
      <c r="F138" s="445"/>
      <c r="H138" s="486">
        <f t="shared" si="14"/>
        <v>0</v>
      </c>
      <c r="K138" s="446">
        <v>122</v>
      </c>
      <c r="L138" s="482">
        <f t="shared" si="15"/>
        <v>0</v>
      </c>
      <c r="M138" s="482">
        <f t="shared" si="16"/>
        <v>0</v>
      </c>
      <c r="N138" s="482">
        <f t="shared" si="17"/>
        <v>0</v>
      </c>
      <c r="O138" s="482">
        <f t="shared" si="19"/>
        <v>0</v>
      </c>
      <c r="P138" s="445"/>
      <c r="R138" s="484">
        <f t="shared" si="18"/>
        <v>0</v>
      </c>
    </row>
    <row r="139" spans="1:18" x14ac:dyDescent="0.2">
      <c r="A139" s="446">
        <v>123</v>
      </c>
      <c r="B139" s="482">
        <f t="shared" si="12"/>
        <v>0</v>
      </c>
      <c r="C139" s="482">
        <f t="shared" si="13"/>
        <v>0</v>
      </c>
      <c r="D139" s="482">
        <f t="shared" si="10"/>
        <v>0</v>
      </c>
      <c r="E139" s="482">
        <f t="shared" si="11"/>
        <v>0</v>
      </c>
      <c r="F139" s="445"/>
      <c r="H139" s="486">
        <f t="shared" si="14"/>
        <v>0</v>
      </c>
      <c r="K139" s="446">
        <v>123</v>
      </c>
      <c r="L139" s="482">
        <f t="shared" si="15"/>
        <v>0</v>
      </c>
      <c r="M139" s="482">
        <f t="shared" si="16"/>
        <v>0</v>
      </c>
      <c r="N139" s="482">
        <f t="shared" si="17"/>
        <v>0</v>
      </c>
      <c r="O139" s="482">
        <f t="shared" si="19"/>
        <v>0</v>
      </c>
      <c r="P139" s="445"/>
      <c r="R139" s="484">
        <f t="shared" si="18"/>
        <v>0</v>
      </c>
    </row>
    <row r="140" spans="1:18" x14ac:dyDescent="0.2">
      <c r="A140" s="446">
        <v>124</v>
      </c>
      <c r="B140" s="482">
        <f t="shared" si="12"/>
        <v>0</v>
      </c>
      <c r="C140" s="482">
        <f t="shared" si="13"/>
        <v>0</v>
      </c>
      <c r="D140" s="482">
        <f t="shared" si="10"/>
        <v>0</v>
      </c>
      <c r="E140" s="482">
        <f t="shared" si="11"/>
        <v>0</v>
      </c>
      <c r="F140" s="445"/>
      <c r="H140" s="486">
        <f t="shared" si="14"/>
        <v>0</v>
      </c>
      <c r="K140" s="446">
        <v>124</v>
      </c>
      <c r="L140" s="482">
        <f t="shared" si="15"/>
        <v>0</v>
      </c>
      <c r="M140" s="482">
        <f t="shared" si="16"/>
        <v>0</v>
      </c>
      <c r="N140" s="482">
        <f t="shared" si="17"/>
        <v>0</v>
      </c>
      <c r="O140" s="482">
        <f t="shared" si="19"/>
        <v>0</v>
      </c>
      <c r="P140" s="445"/>
      <c r="R140" s="484">
        <f t="shared" si="18"/>
        <v>0</v>
      </c>
    </row>
    <row r="141" spans="1:18" x14ac:dyDescent="0.2">
      <c r="A141" s="446">
        <v>125</v>
      </c>
      <c r="B141" s="482">
        <f t="shared" si="12"/>
        <v>0</v>
      </c>
      <c r="C141" s="482">
        <f t="shared" si="13"/>
        <v>0</v>
      </c>
      <c r="D141" s="482">
        <f t="shared" ref="D141:D204" si="20">IF($B$3="Alemán",IF(A141&lt;$B$11+1,C141+B141,0),0)</f>
        <v>0</v>
      </c>
      <c r="E141" s="482">
        <f t="shared" ref="E141:E204" si="21">E140-C140</f>
        <v>0</v>
      </c>
      <c r="F141" s="445"/>
      <c r="H141" s="486">
        <f t="shared" si="14"/>
        <v>0</v>
      </c>
      <c r="K141" s="446">
        <v>125</v>
      </c>
      <c r="L141" s="482">
        <f t="shared" si="15"/>
        <v>0</v>
      </c>
      <c r="M141" s="482">
        <f t="shared" si="16"/>
        <v>0</v>
      </c>
      <c r="N141" s="482">
        <f t="shared" si="17"/>
        <v>0</v>
      </c>
      <c r="O141" s="482">
        <f t="shared" si="19"/>
        <v>0</v>
      </c>
      <c r="P141" s="445"/>
      <c r="R141" s="484">
        <f t="shared" si="18"/>
        <v>0</v>
      </c>
    </row>
    <row r="142" spans="1:18" x14ac:dyDescent="0.2">
      <c r="A142" s="446">
        <v>126</v>
      </c>
      <c r="B142" s="482">
        <f t="shared" si="12"/>
        <v>0</v>
      </c>
      <c r="C142" s="482">
        <f t="shared" si="13"/>
        <v>0</v>
      </c>
      <c r="D142" s="482">
        <f t="shared" si="20"/>
        <v>0</v>
      </c>
      <c r="E142" s="482">
        <f t="shared" si="21"/>
        <v>0</v>
      </c>
      <c r="F142" s="445"/>
      <c r="H142" s="486">
        <f t="shared" si="14"/>
        <v>0</v>
      </c>
      <c r="K142" s="446">
        <v>126</v>
      </c>
      <c r="L142" s="482">
        <f t="shared" si="15"/>
        <v>0</v>
      </c>
      <c r="M142" s="482">
        <f t="shared" si="16"/>
        <v>0</v>
      </c>
      <c r="N142" s="482">
        <f t="shared" si="17"/>
        <v>0</v>
      </c>
      <c r="O142" s="482">
        <f t="shared" si="19"/>
        <v>0</v>
      </c>
      <c r="P142" s="445"/>
      <c r="R142" s="484">
        <f t="shared" si="18"/>
        <v>0</v>
      </c>
    </row>
    <row r="143" spans="1:18" x14ac:dyDescent="0.2">
      <c r="A143" s="446">
        <v>127</v>
      </c>
      <c r="B143" s="482">
        <f t="shared" si="12"/>
        <v>0</v>
      </c>
      <c r="C143" s="482">
        <f t="shared" si="13"/>
        <v>0</v>
      </c>
      <c r="D143" s="482">
        <f t="shared" si="20"/>
        <v>0</v>
      </c>
      <c r="E143" s="482">
        <f t="shared" si="21"/>
        <v>0</v>
      </c>
      <c r="F143" s="445"/>
      <c r="H143" s="486">
        <f t="shared" si="14"/>
        <v>0</v>
      </c>
      <c r="K143" s="446">
        <v>127</v>
      </c>
      <c r="L143" s="482">
        <f t="shared" si="15"/>
        <v>0</v>
      </c>
      <c r="M143" s="482">
        <f t="shared" si="16"/>
        <v>0</v>
      </c>
      <c r="N143" s="482">
        <f t="shared" si="17"/>
        <v>0</v>
      </c>
      <c r="O143" s="482">
        <f t="shared" si="19"/>
        <v>0</v>
      </c>
      <c r="P143" s="445"/>
      <c r="R143" s="484">
        <f t="shared" si="18"/>
        <v>0</v>
      </c>
    </row>
    <row r="144" spans="1:18" x14ac:dyDescent="0.2">
      <c r="A144" s="446">
        <v>128</v>
      </c>
      <c r="B144" s="482">
        <f t="shared" si="12"/>
        <v>0</v>
      </c>
      <c r="C144" s="482">
        <f t="shared" si="13"/>
        <v>0</v>
      </c>
      <c r="D144" s="482">
        <f t="shared" si="20"/>
        <v>0</v>
      </c>
      <c r="E144" s="482">
        <f t="shared" si="21"/>
        <v>0</v>
      </c>
      <c r="F144" s="445"/>
      <c r="H144" s="486">
        <f t="shared" si="14"/>
        <v>0</v>
      </c>
      <c r="K144" s="446">
        <v>128</v>
      </c>
      <c r="L144" s="482">
        <f t="shared" si="15"/>
        <v>0</v>
      </c>
      <c r="M144" s="482">
        <f t="shared" si="16"/>
        <v>0</v>
      </c>
      <c r="N144" s="482">
        <f t="shared" si="17"/>
        <v>0</v>
      </c>
      <c r="O144" s="482">
        <f t="shared" si="19"/>
        <v>0</v>
      </c>
      <c r="P144" s="445"/>
      <c r="R144" s="484">
        <f t="shared" si="18"/>
        <v>0</v>
      </c>
    </row>
    <row r="145" spans="1:18" x14ac:dyDescent="0.2">
      <c r="A145" s="446">
        <v>129</v>
      </c>
      <c r="B145" s="482">
        <f t="shared" si="12"/>
        <v>0</v>
      </c>
      <c r="C145" s="482">
        <f t="shared" si="13"/>
        <v>0</v>
      </c>
      <c r="D145" s="482">
        <f t="shared" si="20"/>
        <v>0</v>
      </c>
      <c r="E145" s="482">
        <f t="shared" si="21"/>
        <v>0</v>
      </c>
      <c r="F145" s="445"/>
      <c r="H145" s="486">
        <f t="shared" si="14"/>
        <v>0</v>
      </c>
      <c r="K145" s="446">
        <v>129</v>
      </c>
      <c r="L145" s="482">
        <f t="shared" si="15"/>
        <v>0</v>
      </c>
      <c r="M145" s="482">
        <f t="shared" si="16"/>
        <v>0</v>
      </c>
      <c r="N145" s="482">
        <f t="shared" si="17"/>
        <v>0</v>
      </c>
      <c r="O145" s="482">
        <f t="shared" si="19"/>
        <v>0</v>
      </c>
      <c r="P145" s="445"/>
      <c r="R145" s="484">
        <f t="shared" si="18"/>
        <v>0</v>
      </c>
    </row>
    <row r="146" spans="1:18" x14ac:dyDescent="0.2">
      <c r="A146" s="446">
        <v>130</v>
      </c>
      <c r="B146" s="482">
        <f t="shared" ref="B146:B209" si="22">IF($B$3="Alemán",IF(A146&lt;$J$7+1,0,IF(A146=$B$11,$H$258+VLOOKUP($B$10,$I$2:$L$5,4,FALSE)*E146,VLOOKUP($B$10,$I$2:$L$5,4,FALSE)*E146)),0)</f>
        <v>0</v>
      </c>
      <c r="C146" s="482">
        <f t="shared" ref="C146:C209" si="23">IF($B$3="Alemán",IF($B$5=$B$6+$B$7,$B$4,IF(A146&lt;$J$7+$J$8+1,0,IF(A146&lt;$B$11+1,$B$4/($B$11-$J$7-$J$8),0))),0)</f>
        <v>0</v>
      </c>
      <c r="D146" s="482">
        <f t="shared" si="20"/>
        <v>0</v>
      </c>
      <c r="E146" s="482">
        <f t="shared" si="21"/>
        <v>0</v>
      </c>
      <c r="F146" s="445"/>
      <c r="H146" s="486">
        <f t="shared" ref="H146:H209" si="24">IF($B$3="Alemán",IF(A146&lt;$J$7+1,VLOOKUP($B$10,$I$2:$L$5,4,FALSE)*E146,0),0)</f>
        <v>0</v>
      </c>
      <c r="K146" s="446">
        <v>130</v>
      </c>
      <c r="L146" s="482">
        <f t="shared" ref="L146:L209" si="25">IF($B$3="Francés",IF(K146&lt;$J$7+1,0,IF(K146=$B$11,$R$258+VLOOKUP($B$10,$I$2:$L$5,4,FALSE)*O146,IF(K146&lt;$B$11+1,VLOOKUP($B$10,$I$2:$L$5,4,FALSE)*O146,0))),0)</f>
        <v>0</v>
      </c>
      <c r="M146" s="482">
        <f t="shared" ref="M146:M209" si="26">IF($B$3="Francés",IF(K146&lt;$J$7+$J$8+1,0,IF(K146=$B$11,O146,IF(K146&lt;$B$11+1,N146-L146,0))),0)</f>
        <v>0</v>
      </c>
      <c r="N146" s="482">
        <f t="shared" ref="N146:N209" si="27">IF($B$3="Francés",IF(K146&lt;$J$7+1,0,IF(K146&lt;$J$7+$J$8+1,L146,IF(K146=$B$11,M146+L146,IF(K146&lt;$B$11+1,PMT(VLOOKUP($B$10,$I$2:$L$5,4,FALSE),$B$11-$J$7-$J$8,$B$4)*-1,0)))),0)</f>
        <v>0</v>
      </c>
      <c r="O146" s="482">
        <f t="shared" si="19"/>
        <v>0</v>
      </c>
      <c r="P146" s="445"/>
      <c r="R146" s="484">
        <f t="shared" ref="R146:R209" si="28">IF($B$3="Francés",IF(K146&lt;$J$7+1,VLOOKUP($B$10,$I$2:$L$5,4,FALSE)*O146,0),0)</f>
        <v>0</v>
      </c>
    </row>
    <row r="147" spans="1:18" x14ac:dyDescent="0.2">
      <c r="A147" s="446">
        <v>131</v>
      </c>
      <c r="B147" s="482">
        <f t="shared" si="22"/>
        <v>0</v>
      </c>
      <c r="C147" s="482">
        <f t="shared" si="23"/>
        <v>0</v>
      </c>
      <c r="D147" s="482">
        <f t="shared" si="20"/>
        <v>0</v>
      </c>
      <c r="E147" s="482">
        <f t="shared" si="21"/>
        <v>0</v>
      </c>
      <c r="F147" s="445"/>
      <c r="H147" s="486">
        <f t="shared" si="24"/>
        <v>0</v>
      </c>
      <c r="K147" s="446">
        <v>131</v>
      </c>
      <c r="L147" s="482">
        <f t="shared" si="25"/>
        <v>0</v>
      </c>
      <c r="M147" s="482">
        <f t="shared" si="26"/>
        <v>0</v>
      </c>
      <c r="N147" s="482">
        <f t="shared" si="27"/>
        <v>0</v>
      </c>
      <c r="O147" s="482">
        <f t="shared" ref="O147:O210" si="29">IF(K147&lt;$B$11+1,O146-M146,0)</f>
        <v>0</v>
      </c>
      <c r="P147" s="445"/>
      <c r="R147" s="484">
        <f t="shared" si="28"/>
        <v>0</v>
      </c>
    </row>
    <row r="148" spans="1:18" x14ac:dyDescent="0.2">
      <c r="A148" s="446">
        <v>132</v>
      </c>
      <c r="B148" s="482">
        <f t="shared" si="22"/>
        <v>0</v>
      </c>
      <c r="C148" s="482">
        <f t="shared" si="23"/>
        <v>0</v>
      </c>
      <c r="D148" s="482">
        <f t="shared" si="20"/>
        <v>0</v>
      </c>
      <c r="E148" s="482">
        <f t="shared" si="21"/>
        <v>0</v>
      </c>
      <c r="F148" s="445"/>
      <c r="H148" s="486">
        <f t="shared" si="24"/>
        <v>0</v>
      </c>
      <c r="K148" s="446">
        <v>132</v>
      </c>
      <c r="L148" s="482">
        <f t="shared" si="25"/>
        <v>0</v>
      </c>
      <c r="M148" s="482">
        <f t="shared" si="26"/>
        <v>0</v>
      </c>
      <c r="N148" s="482">
        <f t="shared" si="27"/>
        <v>0</v>
      </c>
      <c r="O148" s="482">
        <f t="shared" si="29"/>
        <v>0</v>
      </c>
      <c r="P148" s="445"/>
      <c r="R148" s="484">
        <f t="shared" si="28"/>
        <v>0</v>
      </c>
    </row>
    <row r="149" spans="1:18" x14ac:dyDescent="0.2">
      <c r="A149" s="446">
        <v>133</v>
      </c>
      <c r="B149" s="482">
        <f t="shared" si="22"/>
        <v>0</v>
      </c>
      <c r="C149" s="482">
        <f t="shared" si="23"/>
        <v>0</v>
      </c>
      <c r="D149" s="482">
        <f t="shared" si="20"/>
        <v>0</v>
      </c>
      <c r="E149" s="482">
        <f t="shared" si="21"/>
        <v>0</v>
      </c>
      <c r="F149" s="445"/>
      <c r="H149" s="486">
        <f t="shared" si="24"/>
        <v>0</v>
      </c>
      <c r="K149" s="446">
        <v>133</v>
      </c>
      <c r="L149" s="482">
        <f t="shared" si="25"/>
        <v>0</v>
      </c>
      <c r="M149" s="482">
        <f t="shared" si="26"/>
        <v>0</v>
      </c>
      <c r="N149" s="482">
        <f t="shared" si="27"/>
        <v>0</v>
      </c>
      <c r="O149" s="482">
        <f t="shared" si="29"/>
        <v>0</v>
      </c>
      <c r="P149" s="445"/>
      <c r="R149" s="484">
        <f t="shared" si="28"/>
        <v>0</v>
      </c>
    </row>
    <row r="150" spans="1:18" x14ac:dyDescent="0.2">
      <c r="A150" s="446">
        <v>134</v>
      </c>
      <c r="B150" s="482">
        <f t="shared" si="22"/>
        <v>0</v>
      </c>
      <c r="C150" s="482">
        <f t="shared" si="23"/>
        <v>0</v>
      </c>
      <c r="D150" s="482">
        <f t="shared" si="20"/>
        <v>0</v>
      </c>
      <c r="E150" s="482">
        <f t="shared" si="21"/>
        <v>0</v>
      </c>
      <c r="F150" s="445"/>
      <c r="H150" s="486">
        <f t="shared" si="24"/>
        <v>0</v>
      </c>
      <c r="K150" s="446">
        <v>134</v>
      </c>
      <c r="L150" s="482">
        <f t="shared" si="25"/>
        <v>0</v>
      </c>
      <c r="M150" s="482">
        <f t="shared" si="26"/>
        <v>0</v>
      </c>
      <c r="N150" s="482">
        <f t="shared" si="27"/>
        <v>0</v>
      </c>
      <c r="O150" s="482">
        <f t="shared" si="29"/>
        <v>0</v>
      </c>
      <c r="P150" s="445"/>
      <c r="R150" s="484">
        <f t="shared" si="28"/>
        <v>0</v>
      </c>
    </row>
    <row r="151" spans="1:18" x14ac:dyDescent="0.2">
      <c r="A151" s="446">
        <v>135</v>
      </c>
      <c r="B151" s="482">
        <f t="shared" si="22"/>
        <v>0</v>
      </c>
      <c r="C151" s="482">
        <f t="shared" si="23"/>
        <v>0</v>
      </c>
      <c r="D151" s="482">
        <f t="shared" si="20"/>
        <v>0</v>
      </c>
      <c r="E151" s="482">
        <f t="shared" si="21"/>
        <v>0</v>
      </c>
      <c r="F151" s="445"/>
      <c r="H151" s="486">
        <f t="shared" si="24"/>
        <v>0</v>
      </c>
      <c r="K151" s="446">
        <v>135</v>
      </c>
      <c r="L151" s="482">
        <f t="shared" si="25"/>
        <v>0</v>
      </c>
      <c r="M151" s="482">
        <f t="shared" si="26"/>
        <v>0</v>
      </c>
      <c r="N151" s="482">
        <f t="shared" si="27"/>
        <v>0</v>
      </c>
      <c r="O151" s="482">
        <f t="shared" si="29"/>
        <v>0</v>
      </c>
      <c r="P151" s="445"/>
      <c r="R151" s="484">
        <f t="shared" si="28"/>
        <v>0</v>
      </c>
    </row>
    <row r="152" spans="1:18" x14ac:dyDescent="0.2">
      <c r="A152" s="446">
        <v>136</v>
      </c>
      <c r="B152" s="482">
        <f t="shared" si="22"/>
        <v>0</v>
      </c>
      <c r="C152" s="482">
        <f t="shared" si="23"/>
        <v>0</v>
      </c>
      <c r="D152" s="482">
        <f t="shared" si="20"/>
        <v>0</v>
      </c>
      <c r="E152" s="482">
        <f t="shared" si="21"/>
        <v>0</v>
      </c>
      <c r="F152" s="445"/>
      <c r="H152" s="486">
        <f t="shared" si="24"/>
        <v>0</v>
      </c>
      <c r="K152" s="446">
        <v>136</v>
      </c>
      <c r="L152" s="482">
        <f t="shared" si="25"/>
        <v>0</v>
      </c>
      <c r="M152" s="482">
        <f t="shared" si="26"/>
        <v>0</v>
      </c>
      <c r="N152" s="482">
        <f t="shared" si="27"/>
        <v>0</v>
      </c>
      <c r="O152" s="482">
        <f t="shared" si="29"/>
        <v>0</v>
      </c>
      <c r="P152" s="445"/>
      <c r="R152" s="484">
        <f t="shared" si="28"/>
        <v>0</v>
      </c>
    </row>
    <row r="153" spans="1:18" x14ac:dyDescent="0.2">
      <c r="A153" s="446">
        <v>137</v>
      </c>
      <c r="B153" s="482">
        <f t="shared" si="22"/>
        <v>0</v>
      </c>
      <c r="C153" s="482">
        <f t="shared" si="23"/>
        <v>0</v>
      </c>
      <c r="D153" s="482">
        <f t="shared" si="20"/>
        <v>0</v>
      </c>
      <c r="E153" s="482">
        <f t="shared" si="21"/>
        <v>0</v>
      </c>
      <c r="F153" s="445"/>
      <c r="H153" s="486">
        <f t="shared" si="24"/>
        <v>0</v>
      </c>
      <c r="K153" s="446">
        <v>137</v>
      </c>
      <c r="L153" s="482">
        <f t="shared" si="25"/>
        <v>0</v>
      </c>
      <c r="M153" s="482">
        <f t="shared" si="26"/>
        <v>0</v>
      </c>
      <c r="N153" s="482">
        <f t="shared" si="27"/>
        <v>0</v>
      </c>
      <c r="O153" s="482">
        <f t="shared" si="29"/>
        <v>0</v>
      </c>
      <c r="P153" s="445"/>
      <c r="R153" s="484">
        <f t="shared" si="28"/>
        <v>0</v>
      </c>
    </row>
    <row r="154" spans="1:18" x14ac:dyDescent="0.2">
      <c r="A154" s="446">
        <v>138</v>
      </c>
      <c r="B154" s="482">
        <f t="shared" si="22"/>
        <v>0</v>
      </c>
      <c r="C154" s="482">
        <f t="shared" si="23"/>
        <v>0</v>
      </c>
      <c r="D154" s="482">
        <f t="shared" si="20"/>
        <v>0</v>
      </c>
      <c r="E154" s="482">
        <f t="shared" si="21"/>
        <v>0</v>
      </c>
      <c r="F154" s="445"/>
      <c r="H154" s="486">
        <f t="shared" si="24"/>
        <v>0</v>
      </c>
      <c r="K154" s="446">
        <v>138</v>
      </c>
      <c r="L154" s="482">
        <f t="shared" si="25"/>
        <v>0</v>
      </c>
      <c r="M154" s="482">
        <f t="shared" si="26"/>
        <v>0</v>
      </c>
      <c r="N154" s="482">
        <f t="shared" si="27"/>
        <v>0</v>
      </c>
      <c r="O154" s="482">
        <f t="shared" si="29"/>
        <v>0</v>
      </c>
      <c r="P154" s="445"/>
      <c r="R154" s="484">
        <f t="shared" si="28"/>
        <v>0</v>
      </c>
    </row>
    <row r="155" spans="1:18" x14ac:dyDescent="0.2">
      <c r="A155" s="446">
        <v>139</v>
      </c>
      <c r="B155" s="482">
        <f t="shared" si="22"/>
        <v>0</v>
      </c>
      <c r="C155" s="482">
        <f t="shared" si="23"/>
        <v>0</v>
      </c>
      <c r="D155" s="482">
        <f t="shared" si="20"/>
        <v>0</v>
      </c>
      <c r="E155" s="482">
        <f t="shared" si="21"/>
        <v>0</v>
      </c>
      <c r="F155" s="445"/>
      <c r="H155" s="486">
        <f t="shared" si="24"/>
        <v>0</v>
      </c>
      <c r="K155" s="446">
        <v>139</v>
      </c>
      <c r="L155" s="482">
        <f t="shared" si="25"/>
        <v>0</v>
      </c>
      <c r="M155" s="482">
        <f t="shared" si="26"/>
        <v>0</v>
      </c>
      <c r="N155" s="482">
        <f t="shared" si="27"/>
        <v>0</v>
      </c>
      <c r="O155" s="482">
        <f t="shared" si="29"/>
        <v>0</v>
      </c>
      <c r="P155" s="445"/>
      <c r="R155" s="484">
        <f t="shared" si="28"/>
        <v>0</v>
      </c>
    </row>
    <row r="156" spans="1:18" x14ac:dyDescent="0.2">
      <c r="A156" s="446">
        <v>140</v>
      </c>
      <c r="B156" s="482">
        <f t="shared" si="22"/>
        <v>0</v>
      </c>
      <c r="C156" s="482">
        <f t="shared" si="23"/>
        <v>0</v>
      </c>
      <c r="D156" s="482">
        <f t="shared" si="20"/>
        <v>0</v>
      </c>
      <c r="E156" s="482">
        <f t="shared" si="21"/>
        <v>0</v>
      </c>
      <c r="F156" s="445"/>
      <c r="H156" s="486">
        <f t="shared" si="24"/>
        <v>0</v>
      </c>
      <c r="K156" s="446">
        <v>140</v>
      </c>
      <c r="L156" s="482">
        <f t="shared" si="25"/>
        <v>0</v>
      </c>
      <c r="M156" s="482">
        <f t="shared" si="26"/>
        <v>0</v>
      </c>
      <c r="N156" s="482">
        <f t="shared" si="27"/>
        <v>0</v>
      </c>
      <c r="O156" s="482">
        <f t="shared" si="29"/>
        <v>0</v>
      </c>
      <c r="P156" s="445"/>
      <c r="R156" s="484">
        <f t="shared" si="28"/>
        <v>0</v>
      </c>
    </row>
    <row r="157" spans="1:18" x14ac:dyDescent="0.2">
      <c r="A157" s="446">
        <v>141</v>
      </c>
      <c r="B157" s="482">
        <f t="shared" si="22"/>
        <v>0</v>
      </c>
      <c r="C157" s="482">
        <f t="shared" si="23"/>
        <v>0</v>
      </c>
      <c r="D157" s="482">
        <f t="shared" si="20"/>
        <v>0</v>
      </c>
      <c r="E157" s="482">
        <f t="shared" si="21"/>
        <v>0</v>
      </c>
      <c r="F157" s="445"/>
      <c r="H157" s="486">
        <f t="shared" si="24"/>
        <v>0</v>
      </c>
      <c r="K157" s="446">
        <v>141</v>
      </c>
      <c r="L157" s="482">
        <f t="shared" si="25"/>
        <v>0</v>
      </c>
      <c r="M157" s="482">
        <f t="shared" si="26"/>
        <v>0</v>
      </c>
      <c r="N157" s="482">
        <f t="shared" si="27"/>
        <v>0</v>
      </c>
      <c r="O157" s="482">
        <f t="shared" si="29"/>
        <v>0</v>
      </c>
      <c r="P157" s="445"/>
      <c r="R157" s="484">
        <f t="shared" si="28"/>
        <v>0</v>
      </c>
    </row>
    <row r="158" spans="1:18" x14ac:dyDescent="0.2">
      <c r="A158" s="446">
        <v>142</v>
      </c>
      <c r="B158" s="482">
        <f t="shared" si="22"/>
        <v>0</v>
      </c>
      <c r="C158" s="482">
        <f t="shared" si="23"/>
        <v>0</v>
      </c>
      <c r="D158" s="482">
        <f t="shared" si="20"/>
        <v>0</v>
      </c>
      <c r="E158" s="482">
        <f t="shared" si="21"/>
        <v>0</v>
      </c>
      <c r="F158" s="445"/>
      <c r="H158" s="486">
        <f t="shared" si="24"/>
        <v>0</v>
      </c>
      <c r="K158" s="446">
        <v>142</v>
      </c>
      <c r="L158" s="482">
        <f t="shared" si="25"/>
        <v>0</v>
      </c>
      <c r="M158" s="482">
        <f t="shared" si="26"/>
        <v>0</v>
      </c>
      <c r="N158" s="482">
        <f t="shared" si="27"/>
        <v>0</v>
      </c>
      <c r="O158" s="482">
        <f t="shared" si="29"/>
        <v>0</v>
      </c>
      <c r="P158" s="445"/>
      <c r="R158" s="484">
        <f t="shared" si="28"/>
        <v>0</v>
      </c>
    </row>
    <row r="159" spans="1:18" x14ac:dyDescent="0.2">
      <c r="A159" s="446">
        <v>143</v>
      </c>
      <c r="B159" s="482">
        <f t="shared" si="22"/>
        <v>0</v>
      </c>
      <c r="C159" s="482">
        <f t="shared" si="23"/>
        <v>0</v>
      </c>
      <c r="D159" s="482">
        <f t="shared" si="20"/>
        <v>0</v>
      </c>
      <c r="E159" s="482">
        <f t="shared" si="21"/>
        <v>0</v>
      </c>
      <c r="F159" s="445"/>
      <c r="H159" s="486">
        <f t="shared" si="24"/>
        <v>0</v>
      </c>
      <c r="K159" s="446">
        <v>143</v>
      </c>
      <c r="L159" s="482">
        <f t="shared" si="25"/>
        <v>0</v>
      </c>
      <c r="M159" s="482">
        <f t="shared" si="26"/>
        <v>0</v>
      </c>
      <c r="N159" s="482">
        <f t="shared" si="27"/>
        <v>0</v>
      </c>
      <c r="O159" s="482">
        <f t="shared" si="29"/>
        <v>0</v>
      </c>
      <c r="P159" s="445"/>
      <c r="R159" s="484">
        <f t="shared" si="28"/>
        <v>0</v>
      </c>
    </row>
    <row r="160" spans="1:18" x14ac:dyDescent="0.2">
      <c r="A160" s="446">
        <v>144</v>
      </c>
      <c r="B160" s="482">
        <f t="shared" si="22"/>
        <v>0</v>
      </c>
      <c r="C160" s="482">
        <f t="shared" si="23"/>
        <v>0</v>
      </c>
      <c r="D160" s="482">
        <f t="shared" si="20"/>
        <v>0</v>
      </c>
      <c r="E160" s="482">
        <f t="shared" si="21"/>
        <v>0</v>
      </c>
      <c r="F160" s="445"/>
      <c r="H160" s="486">
        <f t="shared" si="24"/>
        <v>0</v>
      </c>
      <c r="K160" s="446">
        <v>144</v>
      </c>
      <c r="L160" s="482">
        <f t="shared" si="25"/>
        <v>0</v>
      </c>
      <c r="M160" s="482">
        <f t="shared" si="26"/>
        <v>0</v>
      </c>
      <c r="N160" s="482">
        <f t="shared" si="27"/>
        <v>0</v>
      </c>
      <c r="O160" s="482">
        <f t="shared" si="29"/>
        <v>0</v>
      </c>
      <c r="P160" s="445"/>
      <c r="R160" s="484">
        <f t="shared" si="28"/>
        <v>0</v>
      </c>
    </row>
    <row r="161" spans="1:18" x14ac:dyDescent="0.2">
      <c r="A161" s="446">
        <v>145</v>
      </c>
      <c r="B161" s="482">
        <f t="shared" si="22"/>
        <v>0</v>
      </c>
      <c r="C161" s="482">
        <f t="shared" si="23"/>
        <v>0</v>
      </c>
      <c r="D161" s="482">
        <f t="shared" si="20"/>
        <v>0</v>
      </c>
      <c r="E161" s="482">
        <f t="shared" si="21"/>
        <v>0</v>
      </c>
      <c r="F161" s="445"/>
      <c r="H161" s="486">
        <f t="shared" si="24"/>
        <v>0</v>
      </c>
      <c r="K161" s="446">
        <v>145</v>
      </c>
      <c r="L161" s="482">
        <f t="shared" si="25"/>
        <v>0</v>
      </c>
      <c r="M161" s="482">
        <f t="shared" si="26"/>
        <v>0</v>
      </c>
      <c r="N161" s="482">
        <f t="shared" si="27"/>
        <v>0</v>
      </c>
      <c r="O161" s="482">
        <f t="shared" si="29"/>
        <v>0</v>
      </c>
      <c r="P161" s="445"/>
      <c r="R161" s="484">
        <f t="shared" si="28"/>
        <v>0</v>
      </c>
    </row>
    <row r="162" spans="1:18" x14ac:dyDescent="0.2">
      <c r="A162" s="446">
        <v>146</v>
      </c>
      <c r="B162" s="482">
        <f t="shared" si="22"/>
        <v>0</v>
      </c>
      <c r="C162" s="482">
        <f t="shared" si="23"/>
        <v>0</v>
      </c>
      <c r="D162" s="482">
        <f t="shared" si="20"/>
        <v>0</v>
      </c>
      <c r="E162" s="482">
        <f t="shared" si="21"/>
        <v>0</v>
      </c>
      <c r="F162" s="445"/>
      <c r="H162" s="486">
        <f t="shared" si="24"/>
        <v>0</v>
      </c>
      <c r="K162" s="446">
        <v>146</v>
      </c>
      <c r="L162" s="482">
        <f t="shared" si="25"/>
        <v>0</v>
      </c>
      <c r="M162" s="482">
        <f t="shared" si="26"/>
        <v>0</v>
      </c>
      <c r="N162" s="482">
        <f t="shared" si="27"/>
        <v>0</v>
      </c>
      <c r="O162" s="482">
        <f t="shared" si="29"/>
        <v>0</v>
      </c>
      <c r="P162" s="445"/>
      <c r="R162" s="484">
        <f t="shared" si="28"/>
        <v>0</v>
      </c>
    </row>
    <row r="163" spans="1:18" x14ac:dyDescent="0.2">
      <c r="A163" s="446">
        <v>147</v>
      </c>
      <c r="B163" s="482">
        <f t="shared" si="22"/>
        <v>0</v>
      </c>
      <c r="C163" s="482">
        <f t="shared" si="23"/>
        <v>0</v>
      </c>
      <c r="D163" s="482">
        <f t="shared" si="20"/>
        <v>0</v>
      </c>
      <c r="E163" s="482">
        <f t="shared" si="21"/>
        <v>0</v>
      </c>
      <c r="F163" s="445"/>
      <c r="H163" s="486">
        <f t="shared" si="24"/>
        <v>0</v>
      </c>
      <c r="K163" s="446">
        <v>147</v>
      </c>
      <c r="L163" s="482">
        <f t="shared" si="25"/>
        <v>0</v>
      </c>
      <c r="M163" s="482">
        <f t="shared" si="26"/>
        <v>0</v>
      </c>
      <c r="N163" s="482">
        <f t="shared" si="27"/>
        <v>0</v>
      </c>
      <c r="O163" s="482">
        <f t="shared" si="29"/>
        <v>0</v>
      </c>
      <c r="P163" s="445"/>
      <c r="R163" s="484">
        <f t="shared" si="28"/>
        <v>0</v>
      </c>
    </row>
    <row r="164" spans="1:18" x14ac:dyDescent="0.2">
      <c r="A164" s="446">
        <v>148</v>
      </c>
      <c r="B164" s="482">
        <f t="shared" si="22"/>
        <v>0</v>
      </c>
      <c r="C164" s="482">
        <f t="shared" si="23"/>
        <v>0</v>
      </c>
      <c r="D164" s="482">
        <f t="shared" si="20"/>
        <v>0</v>
      </c>
      <c r="E164" s="482">
        <f t="shared" si="21"/>
        <v>0</v>
      </c>
      <c r="F164" s="445"/>
      <c r="H164" s="486">
        <f t="shared" si="24"/>
        <v>0</v>
      </c>
      <c r="K164" s="446">
        <v>148</v>
      </c>
      <c r="L164" s="482">
        <f t="shared" si="25"/>
        <v>0</v>
      </c>
      <c r="M164" s="482">
        <f t="shared" si="26"/>
        <v>0</v>
      </c>
      <c r="N164" s="482">
        <f t="shared" si="27"/>
        <v>0</v>
      </c>
      <c r="O164" s="482">
        <f t="shared" si="29"/>
        <v>0</v>
      </c>
      <c r="P164" s="445"/>
      <c r="R164" s="484">
        <f t="shared" si="28"/>
        <v>0</v>
      </c>
    </row>
    <row r="165" spans="1:18" x14ac:dyDescent="0.2">
      <c r="A165" s="446">
        <v>149</v>
      </c>
      <c r="B165" s="482">
        <f t="shared" si="22"/>
        <v>0</v>
      </c>
      <c r="C165" s="482">
        <f t="shared" si="23"/>
        <v>0</v>
      </c>
      <c r="D165" s="482">
        <f t="shared" si="20"/>
        <v>0</v>
      </c>
      <c r="E165" s="482">
        <f t="shared" si="21"/>
        <v>0</v>
      </c>
      <c r="F165" s="445"/>
      <c r="H165" s="486">
        <f t="shared" si="24"/>
        <v>0</v>
      </c>
      <c r="K165" s="446">
        <v>149</v>
      </c>
      <c r="L165" s="482">
        <f t="shared" si="25"/>
        <v>0</v>
      </c>
      <c r="M165" s="482">
        <f t="shared" si="26"/>
        <v>0</v>
      </c>
      <c r="N165" s="482">
        <f t="shared" si="27"/>
        <v>0</v>
      </c>
      <c r="O165" s="482">
        <f t="shared" si="29"/>
        <v>0</v>
      </c>
      <c r="P165" s="445"/>
      <c r="R165" s="484">
        <f t="shared" si="28"/>
        <v>0</v>
      </c>
    </row>
    <row r="166" spans="1:18" x14ac:dyDescent="0.2">
      <c r="A166" s="446">
        <v>150</v>
      </c>
      <c r="B166" s="482">
        <f t="shared" si="22"/>
        <v>0</v>
      </c>
      <c r="C166" s="482">
        <f t="shared" si="23"/>
        <v>0</v>
      </c>
      <c r="D166" s="482">
        <f t="shared" si="20"/>
        <v>0</v>
      </c>
      <c r="E166" s="482">
        <f t="shared" si="21"/>
        <v>0</v>
      </c>
      <c r="F166" s="445"/>
      <c r="H166" s="486">
        <f t="shared" si="24"/>
        <v>0</v>
      </c>
      <c r="K166" s="446">
        <v>150</v>
      </c>
      <c r="L166" s="482">
        <f t="shared" si="25"/>
        <v>0</v>
      </c>
      <c r="M166" s="482">
        <f t="shared" si="26"/>
        <v>0</v>
      </c>
      <c r="N166" s="482">
        <f t="shared" si="27"/>
        <v>0</v>
      </c>
      <c r="O166" s="482">
        <f t="shared" si="29"/>
        <v>0</v>
      </c>
      <c r="P166" s="445"/>
      <c r="R166" s="484">
        <f t="shared" si="28"/>
        <v>0</v>
      </c>
    </row>
    <row r="167" spans="1:18" x14ac:dyDescent="0.2">
      <c r="A167" s="446">
        <v>151</v>
      </c>
      <c r="B167" s="482">
        <f t="shared" si="22"/>
        <v>0</v>
      </c>
      <c r="C167" s="482">
        <f t="shared" si="23"/>
        <v>0</v>
      </c>
      <c r="D167" s="482">
        <f t="shared" si="20"/>
        <v>0</v>
      </c>
      <c r="E167" s="482">
        <f t="shared" si="21"/>
        <v>0</v>
      </c>
      <c r="F167" s="445"/>
      <c r="H167" s="486">
        <f t="shared" si="24"/>
        <v>0</v>
      </c>
      <c r="K167" s="446">
        <v>151</v>
      </c>
      <c r="L167" s="482">
        <f t="shared" si="25"/>
        <v>0</v>
      </c>
      <c r="M167" s="482">
        <f t="shared" si="26"/>
        <v>0</v>
      </c>
      <c r="N167" s="482">
        <f t="shared" si="27"/>
        <v>0</v>
      </c>
      <c r="O167" s="482">
        <f t="shared" si="29"/>
        <v>0</v>
      </c>
      <c r="P167" s="445"/>
      <c r="R167" s="484">
        <f t="shared" si="28"/>
        <v>0</v>
      </c>
    </row>
    <row r="168" spans="1:18" x14ac:dyDescent="0.2">
      <c r="A168" s="446">
        <v>152</v>
      </c>
      <c r="B168" s="482">
        <f t="shared" si="22"/>
        <v>0</v>
      </c>
      <c r="C168" s="482">
        <f t="shared" si="23"/>
        <v>0</v>
      </c>
      <c r="D168" s="482">
        <f t="shared" si="20"/>
        <v>0</v>
      </c>
      <c r="E168" s="482">
        <f t="shared" si="21"/>
        <v>0</v>
      </c>
      <c r="F168" s="445"/>
      <c r="H168" s="486">
        <f t="shared" si="24"/>
        <v>0</v>
      </c>
      <c r="K168" s="446">
        <v>152</v>
      </c>
      <c r="L168" s="482">
        <f t="shared" si="25"/>
        <v>0</v>
      </c>
      <c r="M168" s="482">
        <f t="shared" si="26"/>
        <v>0</v>
      </c>
      <c r="N168" s="482">
        <f t="shared" si="27"/>
        <v>0</v>
      </c>
      <c r="O168" s="482">
        <f t="shared" si="29"/>
        <v>0</v>
      </c>
      <c r="P168" s="445"/>
      <c r="R168" s="484">
        <f t="shared" si="28"/>
        <v>0</v>
      </c>
    </row>
    <row r="169" spans="1:18" x14ac:dyDescent="0.2">
      <c r="A169" s="446">
        <v>153</v>
      </c>
      <c r="B169" s="482">
        <f t="shared" si="22"/>
        <v>0</v>
      </c>
      <c r="C169" s="482">
        <f t="shared" si="23"/>
        <v>0</v>
      </c>
      <c r="D169" s="482">
        <f t="shared" si="20"/>
        <v>0</v>
      </c>
      <c r="E169" s="482">
        <f t="shared" si="21"/>
        <v>0</v>
      </c>
      <c r="F169" s="445"/>
      <c r="H169" s="486">
        <f t="shared" si="24"/>
        <v>0</v>
      </c>
      <c r="K169" s="446">
        <v>153</v>
      </c>
      <c r="L169" s="482">
        <f t="shared" si="25"/>
        <v>0</v>
      </c>
      <c r="M169" s="482">
        <f t="shared" si="26"/>
        <v>0</v>
      </c>
      <c r="N169" s="482">
        <f t="shared" si="27"/>
        <v>0</v>
      </c>
      <c r="O169" s="482">
        <f t="shared" si="29"/>
        <v>0</v>
      </c>
      <c r="P169" s="445"/>
      <c r="R169" s="484">
        <f t="shared" si="28"/>
        <v>0</v>
      </c>
    </row>
    <row r="170" spans="1:18" x14ac:dyDescent="0.2">
      <c r="A170" s="446">
        <v>154</v>
      </c>
      <c r="B170" s="482">
        <f t="shared" si="22"/>
        <v>0</v>
      </c>
      <c r="C170" s="482">
        <f t="shared" si="23"/>
        <v>0</v>
      </c>
      <c r="D170" s="482">
        <f t="shared" si="20"/>
        <v>0</v>
      </c>
      <c r="E170" s="482">
        <f t="shared" si="21"/>
        <v>0</v>
      </c>
      <c r="F170" s="445"/>
      <c r="H170" s="486">
        <f t="shared" si="24"/>
        <v>0</v>
      </c>
      <c r="K170" s="446">
        <v>154</v>
      </c>
      <c r="L170" s="482">
        <f t="shared" si="25"/>
        <v>0</v>
      </c>
      <c r="M170" s="482">
        <f t="shared" si="26"/>
        <v>0</v>
      </c>
      <c r="N170" s="482">
        <f t="shared" si="27"/>
        <v>0</v>
      </c>
      <c r="O170" s="482">
        <f t="shared" si="29"/>
        <v>0</v>
      </c>
      <c r="P170" s="445"/>
      <c r="R170" s="484">
        <f t="shared" si="28"/>
        <v>0</v>
      </c>
    </row>
    <row r="171" spans="1:18" x14ac:dyDescent="0.2">
      <c r="A171" s="446">
        <v>155</v>
      </c>
      <c r="B171" s="482">
        <f t="shared" si="22"/>
        <v>0</v>
      </c>
      <c r="C171" s="482">
        <f t="shared" si="23"/>
        <v>0</v>
      </c>
      <c r="D171" s="482">
        <f t="shared" si="20"/>
        <v>0</v>
      </c>
      <c r="E171" s="482">
        <f t="shared" si="21"/>
        <v>0</v>
      </c>
      <c r="F171" s="445"/>
      <c r="H171" s="486">
        <f t="shared" si="24"/>
        <v>0</v>
      </c>
      <c r="K171" s="446">
        <v>155</v>
      </c>
      <c r="L171" s="482">
        <f t="shared" si="25"/>
        <v>0</v>
      </c>
      <c r="M171" s="482">
        <f t="shared" si="26"/>
        <v>0</v>
      </c>
      <c r="N171" s="482">
        <f t="shared" si="27"/>
        <v>0</v>
      </c>
      <c r="O171" s="482">
        <f t="shared" si="29"/>
        <v>0</v>
      </c>
      <c r="P171" s="445"/>
      <c r="R171" s="484">
        <f t="shared" si="28"/>
        <v>0</v>
      </c>
    </row>
    <row r="172" spans="1:18" x14ac:dyDescent="0.2">
      <c r="A172" s="446">
        <v>156</v>
      </c>
      <c r="B172" s="482">
        <f t="shared" si="22"/>
        <v>0</v>
      </c>
      <c r="C172" s="482">
        <f t="shared" si="23"/>
        <v>0</v>
      </c>
      <c r="D172" s="482">
        <f t="shared" si="20"/>
        <v>0</v>
      </c>
      <c r="E172" s="482">
        <f t="shared" si="21"/>
        <v>0</v>
      </c>
      <c r="F172" s="445"/>
      <c r="H172" s="486">
        <f t="shared" si="24"/>
        <v>0</v>
      </c>
      <c r="K172" s="446">
        <v>156</v>
      </c>
      <c r="L172" s="482">
        <f t="shared" si="25"/>
        <v>0</v>
      </c>
      <c r="M172" s="482">
        <f t="shared" si="26"/>
        <v>0</v>
      </c>
      <c r="N172" s="482">
        <f t="shared" si="27"/>
        <v>0</v>
      </c>
      <c r="O172" s="482">
        <f t="shared" si="29"/>
        <v>0</v>
      </c>
      <c r="P172" s="445"/>
      <c r="R172" s="484">
        <f t="shared" si="28"/>
        <v>0</v>
      </c>
    </row>
    <row r="173" spans="1:18" x14ac:dyDescent="0.2">
      <c r="A173" s="446">
        <v>157</v>
      </c>
      <c r="B173" s="482">
        <f t="shared" si="22"/>
        <v>0</v>
      </c>
      <c r="C173" s="482">
        <f t="shared" si="23"/>
        <v>0</v>
      </c>
      <c r="D173" s="482">
        <f t="shared" si="20"/>
        <v>0</v>
      </c>
      <c r="E173" s="482">
        <f t="shared" si="21"/>
        <v>0</v>
      </c>
      <c r="F173" s="445"/>
      <c r="H173" s="486">
        <f t="shared" si="24"/>
        <v>0</v>
      </c>
      <c r="K173" s="446">
        <v>157</v>
      </c>
      <c r="L173" s="482">
        <f t="shared" si="25"/>
        <v>0</v>
      </c>
      <c r="M173" s="482">
        <f t="shared" si="26"/>
        <v>0</v>
      </c>
      <c r="N173" s="482">
        <f t="shared" si="27"/>
        <v>0</v>
      </c>
      <c r="O173" s="482">
        <f t="shared" si="29"/>
        <v>0</v>
      </c>
      <c r="P173" s="445"/>
      <c r="R173" s="484">
        <f t="shared" si="28"/>
        <v>0</v>
      </c>
    </row>
    <row r="174" spans="1:18" x14ac:dyDescent="0.2">
      <c r="A174" s="446">
        <v>158</v>
      </c>
      <c r="B174" s="482">
        <f t="shared" si="22"/>
        <v>0</v>
      </c>
      <c r="C174" s="482">
        <f t="shared" si="23"/>
        <v>0</v>
      </c>
      <c r="D174" s="482">
        <f t="shared" si="20"/>
        <v>0</v>
      </c>
      <c r="E174" s="482">
        <f t="shared" si="21"/>
        <v>0</v>
      </c>
      <c r="F174" s="445"/>
      <c r="H174" s="486">
        <f t="shared" si="24"/>
        <v>0</v>
      </c>
      <c r="K174" s="446">
        <v>158</v>
      </c>
      <c r="L174" s="482">
        <f t="shared" si="25"/>
        <v>0</v>
      </c>
      <c r="M174" s="482">
        <f t="shared" si="26"/>
        <v>0</v>
      </c>
      <c r="N174" s="482">
        <f t="shared" si="27"/>
        <v>0</v>
      </c>
      <c r="O174" s="482">
        <f t="shared" si="29"/>
        <v>0</v>
      </c>
      <c r="P174" s="445"/>
      <c r="R174" s="484">
        <f t="shared" si="28"/>
        <v>0</v>
      </c>
    </row>
    <row r="175" spans="1:18" x14ac:dyDescent="0.2">
      <c r="A175" s="446">
        <v>159</v>
      </c>
      <c r="B175" s="482">
        <f t="shared" si="22"/>
        <v>0</v>
      </c>
      <c r="C175" s="482">
        <f t="shared" si="23"/>
        <v>0</v>
      </c>
      <c r="D175" s="482">
        <f t="shared" si="20"/>
        <v>0</v>
      </c>
      <c r="E175" s="482">
        <f t="shared" si="21"/>
        <v>0</v>
      </c>
      <c r="F175" s="445"/>
      <c r="H175" s="486">
        <f t="shared" si="24"/>
        <v>0</v>
      </c>
      <c r="K175" s="446">
        <v>159</v>
      </c>
      <c r="L175" s="482">
        <f t="shared" si="25"/>
        <v>0</v>
      </c>
      <c r="M175" s="482">
        <f t="shared" si="26"/>
        <v>0</v>
      </c>
      <c r="N175" s="482">
        <f t="shared" si="27"/>
        <v>0</v>
      </c>
      <c r="O175" s="482">
        <f t="shared" si="29"/>
        <v>0</v>
      </c>
      <c r="P175" s="445"/>
      <c r="R175" s="484">
        <f t="shared" si="28"/>
        <v>0</v>
      </c>
    </row>
    <row r="176" spans="1:18" x14ac:dyDescent="0.2">
      <c r="A176" s="446">
        <v>160</v>
      </c>
      <c r="B176" s="482">
        <f t="shared" si="22"/>
        <v>0</v>
      </c>
      <c r="C176" s="482">
        <f t="shared" si="23"/>
        <v>0</v>
      </c>
      <c r="D176" s="482">
        <f t="shared" si="20"/>
        <v>0</v>
      </c>
      <c r="E176" s="482">
        <f t="shared" si="21"/>
        <v>0</v>
      </c>
      <c r="F176" s="445"/>
      <c r="H176" s="486">
        <f t="shared" si="24"/>
        <v>0</v>
      </c>
      <c r="K176" s="446">
        <v>160</v>
      </c>
      <c r="L176" s="482">
        <f t="shared" si="25"/>
        <v>0</v>
      </c>
      <c r="M176" s="482">
        <f t="shared" si="26"/>
        <v>0</v>
      </c>
      <c r="N176" s="482">
        <f t="shared" si="27"/>
        <v>0</v>
      </c>
      <c r="O176" s="482">
        <f t="shared" si="29"/>
        <v>0</v>
      </c>
      <c r="P176" s="445"/>
      <c r="R176" s="484">
        <f t="shared" si="28"/>
        <v>0</v>
      </c>
    </row>
    <row r="177" spans="1:18" x14ac:dyDescent="0.2">
      <c r="A177" s="446">
        <v>161</v>
      </c>
      <c r="B177" s="482">
        <f t="shared" si="22"/>
        <v>0</v>
      </c>
      <c r="C177" s="482">
        <f t="shared" si="23"/>
        <v>0</v>
      </c>
      <c r="D177" s="482">
        <f t="shared" si="20"/>
        <v>0</v>
      </c>
      <c r="E177" s="482">
        <f t="shared" si="21"/>
        <v>0</v>
      </c>
      <c r="F177" s="445"/>
      <c r="H177" s="486">
        <f t="shared" si="24"/>
        <v>0</v>
      </c>
      <c r="K177" s="446">
        <v>161</v>
      </c>
      <c r="L177" s="482">
        <f t="shared" si="25"/>
        <v>0</v>
      </c>
      <c r="M177" s="482">
        <f t="shared" si="26"/>
        <v>0</v>
      </c>
      <c r="N177" s="482">
        <f t="shared" si="27"/>
        <v>0</v>
      </c>
      <c r="O177" s="482">
        <f t="shared" si="29"/>
        <v>0</v>
      </c>
      <c r="P177" s="445"/>
      <c r="R177" s="484">
        <f t="shared" si="28"/>
        <v>0</v>
      </c>
    </row>
    <row r="178" spans="1:18" x14ac:dyDescent="0.2">
      <c r="A178" s="446">
        <v>162</v>
      </c>
      <c r="B178" s="482">
        <f t="shared" si="22"/>
        <v>0</v>
      </c>
      <c r="C178" s="482">
        <f t="shared" si="23"/>
        <v>0</v>
      </c>
      <c r="D178" s="482">
        <f t="shared" si="20"/>
        <v>0</v>
      </c>
      <c r="E178" s="482">
        <f t="shared" si="21"/>
        <v>0</v>
      </c>
      <c r="F178" s="445"/>
      <c r="H178" s="486">
        <f t="shared" si="24"/>
        <v>0</v>
      </c>
      <c r="K178" s="446">
        <v>162</v>
      </c>
      <c r="L178" s="482">
        <f t="shared" si="25"/>
        <v>0</v>
      </c>
      <c r="M178" s="482">
        <f t="shared" si="26"/>
        <v>0</v>
      </c>
      <c r="N178" s="482">
        <f t="shared" si="27"/>
        <v>0</v>
      </c>
      <c r="O178" s="482">
        <f t="shared" si="29"/>
        <v>0</v>
      </c>
      <c r="P178" s="445"/>
      <c r="R178" s="484">
        <f t="shared" si="28"/>
        <v>0</v>
      </c>
    </row>
    <row r="179" spans="1:18" x14ac:dyDescent="0.2">
      <c r="A179" s="446">
        <v>163</v>
      </c>
      <c r="B179" s="482">
        <f t="shared" si="22"/>
        <v>0</v>
      </c>
      <c r="C179" s="482">
        <f t="shared" si="23"/>
        <v>0</v>
      </c>
      <c r="D179" s="482">
        <f t="shared" si="20"/>
        <v>0</v>
      </c>
      <c r="E179" s="482">
        <f t="shared" si="21"/>
        <v>0</v>
      </c>
      <c r="F179" s="445"/>
      <c r="H179" s="486">
        <f t="shared" si="24"/>
        <v>0</v>
      </c>
      <c r="K179" s="446">
        <v>163</v>
      </c>
      <c r="L179" s="482">
        <f t="shared" si="25"/>
        <v>0</v>
      </c>
      <c r="M179" s="482">
        <f t="shared" si="26"/>
        <v>0</v>
      </c>
      <c r="N179" s="482">
        <f t="shared" si="27"/>
        <v>0</v>
      </c>
      <c r="O179" s="482">
        <f t="shared" si="29"/>
        <v>0</v>
      </c>
      <c r="P179" s="445"/>
      <c r="R179" s="484">
        <f t="shared" si="28"/>
        <v>0</v>
      </c>
    </row>
    <row r="180" spans="1:18" x14ac:dyDescent="0.2">
      <c r="A180" s="446">
        <v>164</v>
      </c>
      <c r="B180" s="482">
        <f t="shared" si="22"/>
        <v>0</v>
      </c>
      <c r="C180" s="482">
        <f t="shared" si="23"/>
        <v>0</v>
      </c>
      <c r="D180" s="482">
        <f t="shared" si="20"/>
        <v>0</v>
      </c>
      <c r="E180" s="482">
        <f t="shared" si="21"/>
        <v>0</v>
      </c>
      <c r="F180" s="445"/>
      <c r="H180" s="486">
        <f t="shared" si="24"/>
        <v>0</v>
      </c>
      <c r="K180" s="446">
        <v>164</v>
      </c>
      <c r="L180" s="482">
        <f t="shared" si="25"/>
        <v>0</v>
      </c>
      <c r="M180" s="482">
        <f t="shared" si="26"/>
        <v>0</v>
      </c>
      <c r="N180" s="482">
        <f t="shared" si="27"/>
        <v>0</v>
      </c>
      <c r="O180" s="482">
        <f t="shared" si="29"/>
        <v>0</v>
      </c>
      <c r="P180" s="445"/>
      <c r="R180" s="484">
        <f t="shared" si="28"/>
        <v>0</v>
      </c>
    </row>
    <row r="181" spans="1:18" x14ac:dyDescent="0.2">
      <c r="A181" s="446">
        <v>165</v>
      </c>
      <c r="B181" s="482">
        <f t="shared" si="22"/>
        <v>0</v>
      </c>
      <c r="C181" s="482">
        <f t="shared" si="23"/>
        <v>0</v>
      </c>
      <c r="D181" s="482">
        <f t="shared" si="20"/>
        <v>0</v>
      </c>
      <c r="E181" s="482">
        <f t="shared" si="21"/>
        <v>0</v>
      </c>
      <c r="F181" s="445"/>
      <c r="H181" s="486">
        <f t="shared" si="24"/>
        <v>0</v>
      </c>
      <c r="K181" s="446">
        <v>165</v>
      </c>
      <c r="L181" s="482">
        <f t="shared" si="25"/>
        <v>0</v>
      </c>
      <c r="M181" s="482">
        <f t="shared" si="26"/>
        <v>0</v>
      </c>
      <c r="N181" s="482">
        <f t="shared" si="27"/>
        <v>0</v>
      </c>
      <c r="O181" s="482">
        <f t="shared" si="29"/>
        <v>0</v>
      </c>
      <c r="P181" s="445"/>
      <c r="R181" s="484">
        <f t="shared" si="28"/>
        <v>0</v>
      </c>
    </row>
    <row r="182" spans="1:18" x14ac:dyDescent="0.2">
      <c r="A182" s="446">
        <v>166</v>
      </c>
      <c r="B182" s="482">
        <f t="shared" si="22"/>
        <v>0</v>
      </c>
      <c r="C182" s="482">
        <f t="shared" si="23"/>
        <v>0</v>
      </c>
      <c r="D182" s="482">
        <f t="shared" si="20"/>
        <v>0</v>
      </c>
      <c r="E182" s="482">
        <f t="shared" si="21"/>
        <v>0</v>
      </c>
      <c r="F182" s="445"/>
      <c r="H182" s="486">
        <f t="shared" si="24"/>
        <v>0</v>
      </c>
      <c r="K182" s="446">
        <v>166</v>
      </c>
      <c r="L182" s="482">
        <f t="shared" si="25"/>
        <v>0</v>
      </c>
      <c r="M182" s="482">
        <f t="shared" si="26"/>
        <v>0</v>
      </c>
      <c r="N182" s="482">
        <f t="shared" si="27"/>
        <v>0</v>
      </c>
      <c r="O182" s="482">
        <f t="shared" si="29"/>
        <v>0</v>
      </c>
      <c r="P182" s="445"/>
      <c r="R182" s="484">
        <f t="shared" si="28"/>
        <v>0</v>
      </c>
    </row>
    <row r="183" spans="1:18" x14ac:dyDescent="0.2">
      <c r="A183" s="446">
        <v>167</v>
      </c>
      <c r="B183" s="482">
        <f t="shared" si="22"/>
        <v>0</v>
      </c>
      <c r="C183" s="482">
        <f t="shared" si="23"/>
        <v>0</v>
      </c>
      <c r="D183" s="482">
        <f t="shared" si="20"/>
        <v>0</v>
      </c>
      <c r="E183" s="482">
        <f t="shared" si="21"/>
        <v>0</v>
      </c>
      <c r="F183" s="445"/>
      <c r="H183" s="486">
        <f t="shared" si="24"/>
        <v>0</v>
      </c>
      <c r="K183" s="446">
        <v>167</v>
      </c>
      <c r="L183" s="482">
        <f t="shared" si="25"/>
        <v>0</v>
      </c>
      <c r="M183" s="482">
        <f t="shared" si="26"/>
        <v>0</v>
      </c>
      <c r="N183" s="482">
        <f t="shared" si="27"/>
        <v>0</v>
      </c>
      <c r="O183" s="482">
        <f t="shared" si="29"/>
        <v>0</v>
      </c>
      <c r="P183" s="445"/>
      <c r="R183" s="484">
        <f t="shared" si="28"/>
        <v>0</v>
      </c>
    </row>
    <row r="184" spans="1:18" x14ac:dyDescent="0.2">
      <c r="A184" s="446">
        <v>168</v>
      </c>
      <c r="B184" s="482">
        <f t="shared" si="22"/>
        <v>0</v>
      </c>
      <c r="C184" s="482">
        <f t="shared" si="23"/>
        <v>0</v>
      </c>
      <c r="D184" s="482">
        <f t="shared" si="20"/>
        <v>0</v>
      </c>
      <c r="E184" s="482">
        <f t="shared" si="21"/>
        <v>0</v>
      </c>
      <c r="F184" s="445"/>
      <c r="H184" s="486">
        <f t="shared" si="24"/>
        <v>0</v>
      </c>
      <c r="K184" s="446">
        <v>168</v>
      </c>
      <c r="L184" s="482">
        <f t="shared" si="25"/>
        <v>0</v>
      </c>
      <c r="M184" s="482">
        <f t="shared" si="26"/>
        <v>0</v>
      </c>
      <c r="N184" s="482">
        <f t="shared" si="27"/>
        <v>0</v>
      </c>
      <c r="O184" s="482">
        <f t="shared" si="29"/>
        <v>0</v>
      </c>
      <c r="P184" s="445"/>
      <c r="R184" s="484">
        <f t="shared" si="28"/>
        <v>0</v>
      </c>
    </row>
    <row r="185" spans="1:18" x14ac:dyDescent="0.2">
      <c r="A185" s="446">
        <v>169</v>
      </c>
      <c r="B185" s="482">
        <f t="shared" si="22"/>
        <v>0</v>
      </c>
      <c r="C185" s="482">
        <f t="shared" si="23"/>
        <v>0</v>
      </c>
      <c r="D185" s="482">
        <f t="shared" si="20"/>
        <v>0</v>
      </c>
      <c r="E185" s="482">
        <f t="shared" si="21"/>
        <v>0</v>
      </c>
      <c r="F185" s="445"/>
      <c r="H185" s="486">
        <f t="shared" si="24"/>
        <v>0</v>
      </c>
      <c r="K185" s="446">
        <v>169</v>
      </c>
      <c r="L185" s="482">
        <f t="shared" si="25"/>
        <v>0</v>
      </c>
      <c r="M185" s="482">
        <f t="shared" si="26"/>
        <v>0</v>
      </c>
      <c r="N185" s="482">
        <f t="shared" si="27"/>
        <v>0</v>
      </c>
      <c r="O185" s="482">
        <f t="shared" si="29"/>
        <v>0</v>
      </c>
      <c r="P185" s="445"/>
      <c r="R185" s="484">
        <f t="shared" si="28"/>
        <v>0</v>
      </c>
    </row>
    <row r="186" spans="1:18" x14ac:dyDescent="0.2">
      <c r="A186" s="446">
        <v>170</v>
      </c>
      <c r="B186" s="482">
        <f t="shared" si="22"/>
        <v>0</v>
      </c>
      <c r="C186" s="482">
        <f t="shared" si="23"/>
        <v>0</v>
      </c>
      <c r="D186" s="482">
        <f t="shared" si="20"/>
        <v>0</v>
      </c>
      <c r="E186" s="482">
        <f t="shared" si="21"/>
        <v>0</v>
      </c>
      <c r="F186" s="445"/>
      <c r="H186" s="486">
        <f t="shared" si="24"/>
        <v>0</v>
      </c>
      <c r="K186" s="446">
        <v>170</v>
      </c>
      <c r="L186" s="482">
        <f t="shared" si="25"/>
        <v>0</v>
      </c>
      <c r="M186" s="482">
        <f t="shared" si="26"/>
        <v>0</v>
      </c>
      <c r="N186" s="482">
        <f t="shared" si="27"/>
        <v>0</v>
      </c>
      <c r="O186" s="482">
        <f t="shared" si="29"/>
        <v>0</v>
      </c>
      <c r="P186" s="445"/>
      <c r="R186" s="484">
        <f t="shared" si="28"/>
        <v>0</v>
      </c>
    </row>
    <row r="187" spans="1:18" x14ac:dyDescent="0.2">
      <c r="A187" s="446">
        <v>171</v>
      </c>
      <c r="B187" s="482">
        <f t="shared" si="22"/>
        <v>0</v>
      </c>
      <c r="C187" s="482">
        <f t="shared" si="23"/>
        <v>0</v>
      </c>
      <c r="D187" s="482">
        <f t="shared" si="20"/>
        <v>0</v>
      </c>
      <c r="E187" s="482">
        <f t="shared" si="21"/>
        <v>0</v>
      </c>
      <c r="F187" s="445"/>
      <c r="H187" s="486">
        <f t="shared" si="24"/>
        <v>0</v>
      </c>
      <c r="K187" s="446">
        <v>171</v>
      </c>
      <c r="L187" s="482">
        <f t="shared" si="25"/>
        <v>0</v>
      </c>
      <c r="M187" s="482">
        <f t="shared" si="26"/>
        <v>0</v>
      </c>
      <c r="N187" s="482">
        <f t="shared" si="27"/>
        <v>0</v>
      </c>
      <c r="O187" s="482">
        <f t="shared" si="29"/>
        <v>0</v>
      </c>
      <c r="P187" s="445"/>
      <c r="R187" s="484">
        <f t="shared" si="28"/>
        <v>0</v>
      </c>
    </row>
    <row r="188" spans="1:18" x14ac:dyDescent="0.2">
      <c r="A188" s="446">
        <v>172</v>
      </c>
      <c r="B188" s="482">
        <f t="shared" si="22"/>
        <v>0</v>
      </c>
      <c r="C188" s="482">
        <f t="shared" si="23"/>
        <v>0</v>
      </c>
      <c r="D188" s="482">
        <f t="shared" si="20"/>
        <v>0</v>
      </c>
      <c r="E188" s="482">
        <f t="shared" si="21"/>
        <v>0</v>
      </c>
      <c r="F188" s="445"/>
      <c r="H188" s="486">
        <f t="shared" si="24"/>
        <v>0</v>
      </c>
      <c r="K188" s="446">
        <v>172</v>
      </c>
      <c r="L188" s="482">
        <f t="shared" si="25"/>
        <v>0</v>
      </c>
      <c r="M188" s="482">
        <f t="shared" si="26"/>
        <v>0</v>
      </c>
      <c r="N188" s="482">
        <f t="shared" si="27"/>
        <v>0</v>
      </c>
      <c r="O188" s="482">
        <f t="shared" si="29"/>
        <v>0</v>
      </c>
      <c r="P188" s="445"/>
      <c r="R188" s="484">
        <f t="shared" si="28"/>
        <v>0</v>
      </c>
    </row>
    <row r="189" spans="1:18" x14ac:dyDescent="0.2">
      <c r="A189" s="446">
        <v>173</v>
      </c>
      <c r="B189" s="482">
        <f t="shared" si="22"/>
        <v>0</v>
      </c>
      <c r="C189" s="482">
        <f t="shared" si="23"/>
        <v>0</v>
      </c>
      <c r="D189" s="482">
        <f t="shared" si="20"/>
        <v>0</v>
      </c>
      <c r="E189" s="482">
        <f t="shared" si="21"/>
        <v>0</v>
      </c>
      <c r="F189" s="445"/>
      <c r="H189" s="486">
        <f t="shared" si="24"/>
        <v>0</v>
      </c>
      <c r="K189" s="446">
        <v>173</v>
      </c>
      <c r="L189" s="482">
        <f t="shared" si="25"/>
        <v>0</v>
      </c>
      <c r="M189" s="482">
        <f t="shared" si="26"/>
        <v>0</v>
      </c>
      <c r="N189" s="482">
        <f t="shared" si="27"/>
        <v>0</v>
      </c>
      <c r="O189" s="482">
        <f t="shared" si="29"/>
        <v>0</v>
      </c>
      <c r="P189" s="445"/>
      <c r="R189" s="484">
        <f t="shared" si="28"/>
        <v>0</v>
      </c>
    </row>
    <row r="190" spans="1:18" x14ac:dyDescent="0.2">
      <c r="A190" s="446">
        <v>174</v>
      </c>
      <c r="B190" s="482">
        <f t="shared" si="22"/>
        <v>0</v>
      </c>
      <c r="C190" s="482">
        <f t="shared" si="23"/>
        <v>0</v>
      </c>
      <c r="D190" s="482">
        <f t="shared" si="20"/>
        <v>0</v>
      </c>
      <c r="E190" s="482">
        <f t="shared" si="21"/>
        <v>0</v>
      </c>
      <c r="F190" s="445"/>
      <c r="H190" s="486">
        <f t="shared" si="24"/>
        <v>0</v>
      </c>
      <c r="K190" s="446">
        <v>174</v>
      </c>
      <c r="L190" s="482">
        <f t="shared" si="25"/>
        <v>0</v>
      </c>
      <c r="M190" s="482">
        <f t="shared" si="26"/>
        <v>0</v>
      </c>
      <c r="N190" s="482">
        <f t="shared" si="27"/>
        <v>0</v>
      </c>
      <c r="O190" s="482">
        <f t="shared" si="29"/>
        <v>0</v>
      </c>
      <c r="P190" s="445"/>
      <c r="R190" s="484">
        <f t="shared" si="28"/>
        <v>0</v>
      </c>
    </row>
    <row r="191" spans="1:18" x14ac:dyDescent="0.2">
      <c r="A191" s="446">
        <v>175</v>
      </c>
      <c r="B191" s="482">
        <f t="shared" si="22"/>
        <v>0</v>
      </c>
      <c r="C191" s="482">
        <f t="shared" si="23"/>
        <v>0</v>
      </c>
      <c r="D191" s="482">
        <f t="shared" si="20"/>
        <v>0</v>
      </c>
      <c r="E191" s="482">
        <f t="shared" si="21"/>
        <v>0</v>
      </c>
      <c r="F191" s="445"/>
      <c r="H191" s="486">
        <f t="shared" si="24"/>
        <v>0</v>
      </c>
      <c r="K191" s="446">
        <v>175</v>
      </c>
      <c r="L191" s="482">
        <f t="shared" si="25"/>
        <v>0</v>
      </c>
      <c r="M191" s="482">
        <f t="shared" si="26"/>
        <v>0</v>
      </c>
      <c r="N191" s="482">
        <f t="shared" si="27"/>
        <v>0</v>
      </c>
      <c r="O191" s="482">
        <f t="shared" si="29"/>
        <v>0</v>
      </c>
      <c r="P191" s="445"/>
      <c r="R191" s="484">
        <f t="shared" si="28"/>
        <v>0</v>
      </c>
    </row>
    <row r="192" spans="1:18" x14ac:dyDescent="0.2">
      <c r="A192" s="446">
        <v>176</v>
      </c>
      <c r="B192" s="482">
        <f t="shared" si="22"/>
        <v>0</v>
      </c>
      <c r="C192" s="482">
        <f t="shared" si="23"/>
        <v>0</v>
      </c>
      <c r="D192" s="482">
        <f t="shared" si="20"/>
        <v>0</v>
      </c>
      <c r="E192" s="482">
        <f t="shared" si="21"/>
        <v>0</v>
      </c>
      <c r="F192" s="445"/>
      <c r="H192" s="486">
        <f t="shared" si="24"/>
        <v>0</v>
      </c>
      <c r="K192" s="446">
        <v>176</v>
      </c>
      <c r="L192" s="482">
        <f t="shared" si="25"/>
        <v>0</v>
      </c>
      <c r="M192" s="482">
        <f t="shared" si="26"/>
        <v>0</v>
      </c>
      <c r="N192" s="482">
        <f t="shared" si="27"/>
        <v>0</v>
      </c>
      <c r="O192" s="482">
        <f t="shared" si="29"/>
        <v>0</v>
      </c>
      <c r="P192" s="445"/>
      <c r="R192" s="484">
        <f t="shared" si="28"/>
        <v>0</v>
      </c>
    </row>
    <row r="193" spans="1:18" x14ac:dyDescent="0.2">
      <c r="A193" s="446">
        <v>177</v>
      </c>
      <c r="B193" s="482">
        <f t="shared" si="22"/>
        <v>0</v>
      </c>
      <c r="C193" s="482">
        <f t="shared" si="23"/>
        <v>0</v>
      </c>
      <c r="D193" s="482">
        <f t="shared" si="20"/>
        <v>0</v>
      </c>
      <c r="E193" s="482">
        <f t="shared" si="21"/>
        <v>0</v>
      </c>
      <c r="F193" s="445"/>
      <c r="H193" s="486">
        <f t="shared" si="24"/>
        <v>0</v>
      </c>
      <c r="K193" s="446">
        <v>177</v>
      </c>
      <c r="L193" s="482">
        <f t="shared" si="25"/>
        <v>0</v>
      </c>
      <c r="M193" s="482">
        <f t="shared" si="26"/>
        <v>0</v>
      </c>
      <c r="N193" s="482">
        <f t="shared" si="27"/>
        <v>0</v>
      </c>
      <c r="O193" s="482">
        <f t="shared" si="29"/>
        <v>0</v>
      </c>
      <c r="P193" s="445"/>
      <c r="R193" s="484">
        <f t="shared" si="28"/>
        <v>0</v>
      </c>
    </row>
    <row r="194" spans="1:18" x14ac:dyDescent="0.2">
      <c r="A194" s="446">
        <v>178</v>
      </c>
      <c r="B194" s="482">
        <f t="shared" si="22"/>
        <v>0</v>
      </c>
      <c r="C194" s="482">
        <f t="shared" si="23"/>
        <v>0</v>
      </c>
      <c r="D194" s="482">
        <f t="shared" si="20"/>
        <v>0</v>
      </c>
      <c r="E194" s="482">
        <f t="shared" si="21"/>
        <v>0</v>
      </c>
      <c r="F194" s="445"/>
      <c r="H194" s="486">
        <f t="shared" si="24"/>
        <v>0</v>
      </c>
      <c r="K194" s="446">
        <v>178</v>
      </c>
      <c r="L194" s="482">
        <f t="shared" si="25"/>
        <v>0</v>
      </c>
      <c r="M194" s="482">
        <f t="shared" si="26"/>
        <v>0</v>
      </c>
      <c r="N194" s="482">
        <f t="shared" si="27"/>
        <v>0</v>
      </c>
      <c r="O194" s="482">
        <f t="shared" si="29"/>
        <v>0</v>
      </c>
      <c r="P194" s="445"/>
      <c r="R194" s="484">
        <f t="shared" si="28"/>
        <v>0</v>
      </c>
    </row>
    <row r="195" spans="1:18" x14ac:dyDescent="0.2">
      <c r="A195" s="446">
        <v>179</v>
      </c>
      <c r="B195" s="482">
        <f t="shared" si="22"/>
        <v>0</v>
      </c>
      <c r="C195" s="482">
        <f t="shared" si="23"/>
        <v>0</v>
      </c>
      <c r="D195" s="482">
        <f t="shared" si="20"/>
        <v>0</v>
      </c>
      <c r="E195" s="482">
        <f t="shared" si="21"/>
        <v>0</v>
      </c>
      <c r="F195" s="445"/>
      <c r="H195" s="486">
        <f t="shared" si="24"/>
        <v>0</v>
      </c>
      <c r="K195" s="446">
        <v>179</v>
      </c>
      <c r="L195" s="482">
        <f t="shared" si="25"/>
        <v>0</v>
      </c>
      <c r="M195" s="482">
        <f t="shared" si="26"/>
        <v>0</v>
      </c>
      <c r="N195" s="482">
        <f t="shared" si="27"/>
        <v>0</v>
      </c>
      <c r="O195" s="482">
        <f t="shared" si="29"/>
        <v>0</v>
      </c>
      <c r="P195" s="445"/>
      <c r="R195" s="484">
        <f t="shared" si="28"/>
        <v>0</v>
      </c>
    </row>
    <row r="196" spans="1:18" x14ac:dyDescent="0.2">
      <c r="A196" s="446">
        <v>180</v>
      </c>
      <c r="B196" s="482">
        <f t="shared" si="22"/>
        <v>0</v>
      </c>
      <c r="C196" s="482">
        <f t="shared" si="23"/>
        <v>0</v>
      </c>
      <c r="D196" s="482">
        <f t="shared" si="20"/>
        <v>0</v>
      </c>
      <c r="E196" s="482">
        <f t="shared" si="21"/>
        <v>0</v>
      </c>
      <c r="F196" s="445"/>
      <c r="H196" s="486">
        <f t="shared" si="24"/>
        <v>0</v>
      </c>
      <c r="K196" s="446">
        <v>180</v>
      </c>
      <c r="L196" s="482">
        <f t="shared" si="25"/>
        <v>0</v>
      </c>
      <c r="M196" s="482">
        <f t="shared" si="26"/>
        <v>0</v>
      </c>
      <c r="N196" s="482">
        <f t="shared" si="27"/>
        <v>0</v>
      </c>
      <c r="O196" s="482">
        <f t="shared" si="29"/>
        <v>0</v>
      </c>
      <c r="P196" s="445"/>
      <c r="R196" s="484">
        <f t="shared" si="28"/>
        <v>0</v>
      </c>
    </row>
    <row r="197" spans="1:18" x14ac:dyDescent="0.2">
      <c r="A197" s="446">
        <v>181</v>
      </c>
      <c r="B197" s="482">
        <f t="shared" si="22"/>
        <v>0</v>
      </c>
      <c r="C197" s="482">
        <f t="shared" si="23"/>
        <v>0</v>
      </c>
      <c r="D197" s="482">
        <f t="shared" si="20"/>
        <v>0</v>
      </c>
      <c r="E197" s="482">
        <f t="shared" si="21"/>
        <v>0</v>
      </c>
      <c r="F197" s="445"/>
      <c r="H197" s="486">
        <f t="shared" si="24"/>
        <v>0</v>
      </c>
      <c r="K197" s="446">
        <v>181</v>
      </c>
      <c r="L197" s="482">
        <f t="shared" si="25"/>
        <v>0</v>
      </c>
      <c r="M197" s="482">
        <f t="shared" si="26"/>
        <v>0</v>
      </c>
      <c r="N197" s="482">
        <f t="shared" si="27"/>
        <v>0</v>
      </c>
      <c r="O197" s="482">
        <f t="shared" si="29"/>
        <v>0</v>
      </c>
      <c r="P197" s="445"/>
      <c r="R197" s="484">
        <f t="shared" si="28"/>
        <v>0</v>
      </c>
    </row>
    <row r="198" spans="1:18" x14ac:dyDescent="0.2">
      <c r="A198" s="446">
        <v>182</v>
      </c>
      <c r="B198" s="482">
        <f t="shared" si="22"/>
        <v>0</v>
      </c>
      <c r="C198" s="482">
        <f t="shared" si="23"/>
        <v>0</v>
      </c>
      <c r="D198" s="482">
        <f t="shared" si="20"/>
        <v>0</v>
      </c>
      <c r="E198" s="482">
        <f t="shared" si="21"/>
        <v>0</v>
      </c>
      <c r="F198" s="445"/>
      <c r="H198" s="486">
        <f t="shared" si="24"/>
        <v>0</v>
      </c>
      <c r="K198" s="446">
        <v>182</v>
      </c>
      <c r="L198" s="482">
        <f t="shared" si="25"/>
        <v>0</v>
      </c>
      <c r="M198" s="482">
        <f t="shared" si="26"/>
        <v>0</v>
      </c>
      <c r="N198" s="482">
        <f t="shared" si="27"/>
        <v>0</v>
      </c>
      <c r="O198" s="482">
        <f t="shared" si="29"/>
        <v>0</v>
      </c>
      <c r="P198" s="445"/>
      <c r="R198" s="484">
        <f t="shared" si="28"/>
        <v>0</v>
      </c>
    </row>
    <row r="199" spans="1:18" x14ac:dyDescent="0.2">
      <c r="A199" s="446">
        <v>183</v>
      </c>
      <c r="B199" s="482">
        <f t="shared" si="22"/>
        <v>0</v>
      </c>
      <c r="C199" s="482">
        <f t="shared" si="23"/>
        <v>0</v>
      </c>
      <c r="D199" s="482">
        <f t="shared" si="20"/>
        <v>0</v>
      </c>
      <c r="E199" s="482">
        <f t="shared" si="21"/>
        <v>0</v>
      </c>
      <c r="F199" s="445"/>
      <c r="H199" s="486">
        <f t="shared" si="24"/>
        <v>0</v>
      </c>
      <c r="K199" s="446">
        <v>183</v>
      </c>
      <c r="L199" s="482">
        <f t="shared" si="25"/>
        <v>0</v>
      </c>
      <c r="M199" s="482">
        <f t="shared" si="26"/>
        <v>0</v>
      </c>
      <c r="N199" s="482">
        <f t="shared" si="27"/>
        <v>0</v>
      </c>
      <c r="O199" s="482">
        <f t="shared" si="29"/>
        <v>0</v>
      </c>
      <c r="P199" s="445"/>
      <c r="R199" s="484">
        <f t="shared" si="28"/>
        <v>0</v>
      </c>
    </row>
    <row r="200" spans="1:18" x14ac:dyDescent="0.2">
      <c r="A200" s="446">
        <v>184</v>
      </c>
      <c r="B200" s="482">
        <f t="shared" si="22"/>
        <v>0</v>
      </c>
      <c r="C200" s="482">
        <f t="shared" si="23"/>
        <v>0</v>
      </c>
      <c r="D200" s="482">
        <f t="shared" si="20"/>
        <v>0</v>
      </c>
      <c r="E200" s="482">
        <f t="shared" si="21"/>
        <v>0</v>
      </c>
      <c r="F200" s="445"/>
      <c r="H200" s="486">
        <f t="shared" si="24"/>
        <v>0</v>
      </c>
      <c r="K200" s="446">
        <v>184</v>
      </c>
      <c r="L200" s="482">
        <f t="shared" si="25"/>
        <v>0</v>
      </c>
      <c r="M200" s="482">
        <f t="shared" si="26"/>
        <v>0</v>
      </c>
      <c r="N200" s="482">
        <f t="shared" si="27"/>
        <v>0</v>
      </c>
      <c r="O200" s="482">
        <f t="shared" si="29"/>
        <v>0</v>
      </c>
      <c r="P200" s="445"/>
      <c r="R200" s="484">
        <f t="shared" si="28"/>
        <v>0</v>
      </c>
    </row>
    <row r="201" spans="1:18" x14ac:dyDescent="0.2">
      <c r="A201" s="446">
        <v>185</v>
      </c>
      <c r="B201" s="482">
        <f t="shared" si="22"/>
        <v>0</v>
      </c>
      <c r="C201" s="482">
        <f t="shared" si="23"/>
        <v>0</v>
      </c>
      <c r="D201" s="482">
        <f t="shared" si="20"/>
        <v>0</v>
      </c>
      <c r="E201" s="482">
        <f t="shared" si="21"/>
        <v>0</v>
      </c>
      <c r="F201" s="445"/>
      <c r="H201" s="486">
        <f t="shared" si="24"/>
        <v>0</v>
      </c>
      <c r="K201" s="446">
        <v>185</v>
      </c>
      <c r="L201" s="482">
        <f t="shared" si="25"/>
        <v>0</v>
      </c>
      <c r="M201" s="482">
        <f t="shared" si="26"/>
        <v>0</v>
      </c>
      <c r="N201" s="482">
        <f t="shared" si="27"/>
        <v>0</v>
      </c>
      <c r="O201" s="482">
        <f t="shared" si="29"/>
        <v>0</v>
      </c>
      <c r="P201" s="445"/>
      <c r="R201" s="484">
        <f t="shared" si="28"/>
        <v>0</v>
      </c>
    </row>
    <row r="202" spans="1:18" x14ac:dyDescent="0.2">
      <c r="A202" s="446">
        <v>186</v>
      </c>
      <c r="B202" s="482">
        <f t="shared" si="22"/>
        <v>0</v>
      </c>
      <c r="C202" s="482">
        <f t="shared" si="23"/>
        <v>0</v>
      </c>
      <c r="D202" s="482">
        <f t="shared" si="20"/>
        <v>0</v>
      </c>
      <c r="E202" s="482">
        <f t="shared" si="21"/>
        <v>0</v>
      </c>
      <c r="F202" s="445"/>
      <c r="H202" s="486">
        <f t="shared" si="24"/>
        <v>0</v>
      </c>
      <c r="K202" s="446">
        <v>186</v>
      </c>
      <c r="L202" s="482">
        <f t="shared" si="25"/>
        <v>0</v>
      </c>
      <c r="M202" s="482">
        <f t="shared" si="26"/>
        <v>0</v>
      </c>
      <c r="N202" s="482">
        <f t="shared" si="27"/>
        <v>0</v>
      </c>
      <c r="O202" s="482">
        <f t="shared" si="29"/>
        <v>0</v>
      </c>
      <c r="P202" s="445"/>
      <c r="R202" s="484">
        <f t="shared" si="28"/>
        <v>0</v>
      </c>
    </row>
    <row r="203" spans="1:18" x14ac:dyDescent="0.2">
      <c r="A203" s="446">
        <v>187</v>
      </c>
      <c r="B203" s="482">
        <f t="shared" si="22"/>
        <v>0</v>
      </c>
      <c r="C203" s="482">
        <f t="shared" si="23"/>
        <v>0</v>
      </c>
      <c r="D203" s="482">
        <f t="shared" si="20"/>
        <v>0</v>
      </c>
      <c r="E203" s="482">
        <f t="shared" si="21"/>
        <v>0</v>
      </c>
      <c r="F203" s="445"/>
      <c r="H203" s="486">
        <f t="shared" si="24"/>
        <v>0</v>
      </c>
      <c r="K203" s="446">
        <v>187</v>
      </c>
      <c r="L203" s="482">
        <f t="shared" si="25"/>
        <v>0</v>
      </c>
      <c r="M203" s="482">
        <f t="shared" si="26"/>
        <v>0</v>
      </c>
      <c r="N203" s="482">
        <f t="shared" si="27"/>
        <v>0</v>
      </c>
      <c r="O203" s="482">
        <f t="shared" si="29"/>
        <v>0</v>
      </c>
      <c r="P203" s="445"/>
      <c r="R203" s="484">
        <f t="shared" si="28"/>
        <v>0</v>
      </c>
    </row>
    <row r="204" spans="1:18" x14ac:dyDescent="0.2">
      <c r="A204" s="446">
        <v>188</v>
      </c>
      <c r="B204" s="482">
        <f t="shared" si="22"/>
        <v>0</v>
      </c>
      <c r="C204" s="482">
        <f t="shared" si="23"/>
        <v>0</v>
      </c>
      <c r="D204" s="482">
        <f t="shared" si="20"/>
        <v>0</v>
      </c>
      <c r="E204" s="482">
        <f t="shared" si="21"/>
        <v>0</v>
      </c>
      <c r="F204" s="445"/>
      <c r="H204" s="486">
        <f t="shared" si="24"/>
        <v>0</v>
      </c>
      <c r="K204" s="446">
        <v>188</v>
      </c>
      <c r="L204" s="482">
        <f t="shared" si="25"/>
        <v>0</v>
      </c>
      <c r="M204" s="482">
        <f t="shared" si="26"/>
        <v>0</v>
      </c>
      <c r="N204" s="482">
        <f t="shared" si="27"/>
        <v>0</v>
      </c>
      <c r="O204" s="482">
        <f t="shared" si="29"/>
        <v>0</v>
      </c>
      <c r="P204" s="445"/>
      <c r="R204" s="484">
        <f t="shared" si="28"/>
        <v>0</v>
      </c>
    </row>
    <row r="205" spans="1:18" x14ac:dyDescent="0.2">
      <c r="A205" s="446">
        <v>189</v>
      </c>
      <c r="B205" s="482">
        <f t="shared" si="22"/>
        <v>0</v>
      </c>
      <c r="C205" s="482">
        <f t="shared" si="23"/>
        <v>0</v>
      </c>
      <c r="D205" s="482">
        <f t="shared" ref="D205:D256" si="30">IF($B$3="Alemán",IF(A205&lt;$B$11+1,C205+B205,0),0)</f>
        <v>0</v>
      </c>
      <c r="E205" s="482">
        <f t="shared" ref="E205:E256" si="31">E204-C204</f>
        <v>0</v>
      </c>
      <c r="F205" s="445"/>
      <c r="H205" s="486">
        <f t="shared" si="24"/>
        <v>0</v>
      </c>
      <c r="K205" s="446">
        <v>189</v>
      </c>
      <c r="L205" s="482">
        <f t="shared" si="25"/>
        <v>0</v>
      </c>
      <c r="M205" s="482">
        <f t="shared" si="26"/>
        <v>0</v>
      </c>
      <c r="N205" s="482">
        <f t="shared" si="27"/>
        <v>0</v>
      </c>
      <c r="O205" s="482">
        <f t="shared" si="29"/>
        <v>0</v>
      </c>
      <c r="P205" s="445"/>
      <c r="R205" s="484">
        <f t="shared" si="28"/>
        <v>0</v>
      </c>
    </row>
    <row r="206" spans="1:18" x14ac:dyDescent="0.2">
      <c r="A206" s="446">
        <v>190</v>
      </c>
      <c r="B206" s="482">
        <f t="shared" si="22"/>
        <v>0</v>
      </c>
      <c r="C206" s="482">
        <f t="shared" si="23"/>
        <v>0</v>
      </c>
      <c r="D206" s="482">
        <f t="shared" si="30"/>
        <v>0</v>
      </c>
      <c r="E206" s="482">
        <f t="shared" si="31"/>
        <v>0</v>
      </c>
      <c r="F206" s="445"/>
      <c r="H206" s="486">
        <f t="shared" si="24"/>
        <v>0</v>
      </c>
      <c r="K206" s="446">
        <v>190</v>
      </c>
      <c r="L206" s="482">
        <f t="shared" si="25"/>
        <v>0</v>
      </c>
      <c r="M206" s="482">
        <f t="shared" si="26"/>
        <v>0</v>
      </c>
      <c r="N206" s="482">
        <f t="shared" si="27"/>
        <v>0</v>
      </c>
      <c r="O206" s="482">
        <f t="shared" si="29"/>
        <v>0</v>
      </c>
      <c r="P206" s="445"/>
      <c r="R206" s="484">
        <f t="shared" si="28"/>
        <v>0</v>
      </c>
    </row>
    <row r="207" spans="1:18" x14ac:dyDescent="0.2">
      <c r="A207" s="446">
        <v>191</v>
      </c>
      <c r="B207" s="482">
        <f t="shared" si="22"/>
        <v>0</v>
      </c>
      <c r="C207" s="482">
        <f t="shared" si="23"/>
        <v>0</v>
      </c>
      <c r="D207" s="482">
        <f t="shared" si="30"/>
        <v>0</v>
      </c>
      <c r="E207" s="482">
        <f t="shared" si="31"/>
        <v>0</v>
      </c>
      <c r="F207" s="445"/>
      <c r="H207" s="486">
        <f t="shared" si="24"/>
        <v>0</v>
      </c>
      <c r="K207" s="446">
        <v>191</v>
      </c>
      <c r="L207" s="482">
        <f t="shared" si="25"/>
        <v>0</v>
      </c>
      <c r="M207" s="482">
        <f t="shared" si="26"/>
        <v>0</v>
      </c>
      <c r="N207" s="482">
        <f t="shared" si="27"/>
        <v>0</v>
      </c>
      <c r="O207" s="482">
        <f t="shared" si="29"/>
        <v>0</v>
      </c>
      <c r="P207" s="445"/>
      <c r="R207" s="484">
        <f t="shared" si="28"/>
        <v>0</v>
      </c>
    </row>
    <row r="208" spans="1:18" x14ac:dyDescent="0.2">
      <c r="A208" s="446">
        <v>192</v>
      </c>
      <c r="B208" s="482">
        <f t="shared" si="22"/>
        <v>0</v>
      </c>
      <c r="C208" s="482">
        <f t="shared" si="23"/>
        <v>0</v>
      </c>
      <c r="D208" s="482">
        <f t="shared" si="30"/>
        <v>0</v>
      </c>
      <c r="E208" s="482">
        <f t="shared" si="31"/>
        <v>0</v>
      </c>
      <c r="F208" s="445"/>
      <c r="H208" s="486">
        <f t="shared" si="24"/>
        <v>0</v>
      </c>
      <c r="K208" s="446">
        <v>192</v>
      </c>
      <c r="L208" s="482">
        <f t="shared" si="25"/>
        <v>0</v>
      </c>
      <c r="M208" s="482">
        <f t="shared" si="26"/>
        <v>0</v>
      </c>
      <c r="N208" s="482">
        <f t="shared" si="27"/>
        <v>0</v>
      </c>
      <c r="O208" s="482">
        <f t="shared" si="29"/>
        <v>0</v>
      </c>
      <c r="P208" s="445"/>
      <c r="R208" s="484">
        <f t="shared" si="28"/>
        <v>0</v>
      </c>
    </row>
    <row r="209" spans="1:18" x14ac:dyDescent="0.2">
      <c r="A209" s="446">
        <v>193</v>
      </c>
      <c r="B209" s="482">
        <f t="shared" si="22"/>
        <v>0</v>
      </c>
      <c r="C209" s="482">
        <f t="shared" si="23"/>
        <v>0</v>
      </c>
      <c r="D209" s="482">
        <f t="shared" si="30"/>
        <v>0</v>
      </c>
      <c r="E209" s="482">
        <f t="shared" si="31"/>
        <v>0</v>
      </c>
      <c r="F209" s="445"/>
      <c r="H209" s="486">
        <f t="shared" si="24"/>
        <v>0</v>
      </c>
      <c r="K209" s="446">
        <v>193</v>
      </c>
      <c r="L209" s="482">
        <f t="shared" si="25"/>
        <v>0</v>
      </c>
      <c r="M209" s="482">
        <f t="shared" si="26"/>
        <v>0</v>
      </c>
      <c r="N209" s="482">
        <f t="shared" si="27"/>
        <v>0</v>
      </c>
      <c r="O209" s="482">
        <f t="shared" si="29"/>
        <v>0</v>
      </c>
      <c r="P209" s="445"/>
      <c r="R209" s="484">
        <f t="shared" si="28"/>
        <v>0</v>
      </c>
    </row>
    <row r="210" spans="1:18" x14ac:dyDescent="0.2">
      <c r="A210" s="446">
        <v>194</v>
      </c>
      <c r="B210" s="482">
        <f t="shared" ref="B210:B256" si="32">IF($B$3="Alemán",IF(A210&lt;$J$7+1,0,IF(A210=$B$11,$H$258+VLOOKUP($B$10,$I$2:$L$5,4,FALSE)*E210,VLOOKUP($B$10,$I$2:$L$5,4,FALSE)*E210)),0)</f>
        <v>0</v>
      </c>
      <c r="C210" s="482">
        <f t="shared" ref="C210:C256" si="33">IF($B$3="Alemán",IF($B$5=$B$6+$B$7,$B$4,IF(A210&lt;$J$7+$J$8+1,0,IF(A210&lt;$B$11+1,$B$4/($B$11-$J$7-$J$8),0))),0)</f>
        <v>0</v>
      </c>
      <c r="D210" s="482">
        <f t="shared" si="30"/>
        <v>0</v>
      </c>
      <c r="E210" s="482">
        <f t="shared" si="31"/>
        <v>0</v>
      </c>
      <c r="F210" s="445"/>
      <c r="H210" s="486">
        <f t="shared" ref="H210:H256" si="34">IF($B$3="Alemán",IF(A210&lt;$J$7+1,VLOOKUP($B$10,$I$2:$L$5,4,FALSE)*E210,0),0)</f>
        <v>0</v>
      </c>
      <c r="K210" s="446">
        <v>194</v>
      </c>
      <c r="L210" s="482">
        <f t="shared" ref="L210:L256" si="35">IF($B$3="Francés",IF(K210&lt;$J$7+1,0,IF(K210=$B$11,$R$258+VLOOKUP($B$10,$I$2:$L$5,4,FALSE)*O210,IF(K210&lt;$B$11+1,VLOOKUP($B$10,$I$2:$L$5,4,FALSE)*O210,0))),0)</f>
        <v>0</v>
      </c>
      <c r="M210" s="482">
        <f t="shared" ref="M210:M256" si="36">IF($B$3="Francés",IF(K210&lt;$J$7+$J$8+1,0,IF(K210=$B$11,O210,IF(K210&lt;$B$11+1,N210-L210,0))),0)</f>
        <v>0</v>
      </c>
      <c r="N210" s="482">
        <f t="shared" ref="N210:N256" si="37">IF($B$3="Francés",IF(K210&lt;$J$7+1,0,IF(K210&lt;$J$7+$J$8+1,L210,IF(K210=$B$11,M210+L210,IF(K210&lt;$B$11+1,PMT(VLOOKUP($B$10,$I$2:$L$5,4,FALSE),$B$11-$J$7-$J$8,$B$4)*-1,0)))),0)</f>
        <v>0</v>
      </c>
      <c r="O210" s="482">
        <f t="shared" si="29"/>
        <v>0</v>
      </c>
      <c r="P210" s="445"/>
      <c r="R210" s="484">
        <f t="shared" ref="R210:R256" si="38">IF($B$3="Francés",IF(K210&lt;$J$7+1,VLOOKUP($B$10,$I$2:$L$5,4,FALSE)*O210,0),0)</f>
        <v>0</v>
      </c>
    </row>
    <row r="211" spans="1:18" x14ac:dyDescent="0.2">
      <c r="A211" s="446">
        <v>195</v>
      </c>
      <c r="B211" s="482">
        <f t="shared" si="32"/>
        <v>0</v>
      </c>
      <c r="C211" s="482">
        <f t="shared" si="33"/>
        <v>0</v>
      </c>
      <c r="D211" s="482">
        <f t="shared" si="30"/>
        <v>0</v>
      </c>
      <c r="E211" s="482">
        <f t="shared" si="31"/>
        <v>0</v>
      </c>
      <c r="F211" s="445"/>
      <c r="H211" s="486">
        <f t="shared" si="34"/>
        <v>0</v>
      </c>
      <c r="K211" s="446">
        <v>195</v>
      </c>
      <c r="L211" s="482">
        <f t="shared" si="35"/>
        <v>0</v>
      </c>
      <c r="M211" s="482">
        <f t="shared" si="36"/>
        <v>0</v>
      </c>
      <c r="N211" s="482">
        <f t="shared" si="37"/>
        <v>0</v>
      </c>
      <c r="O211" s="482">
        <f t="shared" ref="O211:O256" si="39">IF(K211&lt;$B$11+1,O210-M210,0)</f>
        <v>0</v>
      </c>
      <c r="P211" s="445"/>
      <c r="R211" s="484">
        <f t="shared" si="38"/>
        <v>0</v>
      </c>
    </row>
    <row r="212" spans="1:18" x14ac:dyDescent="0.2">
      <c r="A212" s="446">
        <v>196</v>
      </c>
      <c r="B212" s="482">
        <f t="shared" si="32"/>
        <v>0</v>
      </c>
      <c r="C212" s="482">
        <f t="shared" si="33"/>
        <v>0</v>
      </c>
      <c r="D212" s="482">
        <f t="shared" si="30"/>
        <v>0</v>
      </c>
      <c r="E212" s="482">
        <f t="shared" si="31"/>
        <v>0</v>
      </c>
      <c r="F212" s="445"/>
      <c r="H212" s="486">
        <f t="shared" si="34"/>
        <v>0</v>
      </c>
      <c r="K212" s="446">
        <v>196</v>
      </c>
      <c r="L212" s="482">
        <f t="shared" si="35"/>
        <v>0</v>
      </c>
      <c r="M212" s="482">
        <f t="shared" si="36"/>
        <v>0</v>
      </c>
      <c r="N212" s="482">
        <f t="shared" si="37"/>
        <v>0</v>
      </c>
      <c r="O212" s="482">
        <f t="shared" si="39"/>
        <v>0</v>
      </c>
      <c r="P212" s="445"/>
      <c r="R212" s="484">
        <f t="shared" si="38"/>
        <v>0</v>
      </c>
    </row>
    <row r="213" spans="1:18" x14ac:dyDescent="0.2">
      <c r="A213" s="446">
        <v>197</v>
      </c>
      <c r="B213" s="482">
        <f t="shared" si="32"/>
        <v>0</v>
      </c>
      <c r="C213" s="482">
        <f t="shared" si="33"/>
        <v>0</v>
      </c>
      <c r="D213" s="482">
        <f t="shared" si="30"/>
        <v>0</v>
      </c>
      <c r="E213" s="482">
        <f t="shared" si="31"/>
        <v>0</v>
      </c>
      <c r="F213" s="445"/>
      <c r="H213" s="486">
        <f t="shared" si="34"/>
        <v>0</v>
      </c>
      <c r="K213" s="446">
        <v>197</v>
      </c>
      <c r="L213" s="482">
        <f t="shared" si="35"/>
        <v>0</v>
      </c>
      <c r="M213" s="482">
        <f t="shared" si="36"/>
        <v>0</v>
      </c>
      <c r="N213" s="482">
        <f t="shared" si="37"/>
        <v>0</v>
      </c>
      <c r="O213" s="482">
        <f t="shared" si="39"/>
        <v>0</v>
      </c>
      <c r="P213" s="445"/>
      <c r="R213" s="484">
        <f t="shared" si="38"/>
        <v>0</v>
      </c>
    </row>
    <row r="214" spans="1:18" x14ac:dyDescent="0.2">
      <c r="A214" s="446">
        <v>198</v>
      </c>
      <c r="B214" s="482">
        <f t="shared" si="32"/>
        <v>0</v>
      </c>
      <c r="C214" s="482">
        <f t="shared" si="33"/>
        <v>0</v>
      </c>
      <c r="D214" s="482">
        <f t="shared" si="30"/>
        <v>0</v>
      </c>
      <c r="E214" s="482">
        <f t="shared" si="31"/>
        <v>0</v>
      </c>
      <c r="F214" s="445"/>
      <c r="H214" s="486">
        <f t="shared" si="34"/>
        <v>0</v>
      </c>
      <c r="K214" s="446">
        <v>198</v>
      </c>
      <c r="L214" s="482">
        <f t="shared" si="35"/>
        <v>0</v>
      </c>
      <c r="M214" s="482">
        <f t="shared" si="36"/>
        <v>0</v>
      </c>
      <c r="N214" s="482">
        <f t="shared" si="37"/>
        <v>0</v>
      </c>
      <c r="O214" s="482">
        <f t="shared" si="39"/>
        <v>0</v>
      </c>
      <c r="P214" s="445"/>
      <c r="R214" s="484">
        <f t="shared" si="38"/>
        <v>0</v>
      </c>
    </row>
    <row r="215" spans="1:18" x14ac:dyDescent="0.2">
      <c r="A215" s="446">
        <v>199</v>
      </c>
      <c r="B215" s="482">
        <f t="shared" si="32"/>
        <v>0</v>
      </c>
      <c r="C215" s="482">
        <f t="shared" si="33"/>
        <v>0</v>
      </c>
      <c r="D215" s="482">
        <f t="shared" si="30"/>
        <v>0</v>
      </c>
      <c r="E215" s="482">
        <f t="shared" si="31"/>
        <v>0</v>
      </c>
      <c r="F215" s="445"/>
      <c r="H215" s="486">
        <f t="shared" si="34"/>
        <v>0</v>
      </c>
      <c r="K215" s="446">
        <v>199</v>
      </c>
      <c r="L215" s="482">
        <f t="shared" si="35"/>
        <v>0</v>
      </c>
      <c r="M215" s="482">
        <f t="shared" si="36"/>
        <v>0</v>
      </c>
      <c r="N215" s="482">
        <f t="shared" si="37"/>
        <v>0</v>
      </c>
      <c r="O215" s="482">
        <f t="shared" si="39"/>
        <v>0</v>
      </c>
      <c r="P215" s="445"/>
      <c r="R215" s="484">
        <f t="shared" si="38"/>
        <v>0</v>
      </c>
    </row>
    <row r="216" spans="1:18" x14ac:dyDescent="0.2">
      <c r="A216" s="446">
        <v>200</v>
      </c>
      <c r="B216" s="482">
        <f t="shared" si="32"/>
        <v>0</v>
      </c>
      <c r="C216" s="482">
        <f t="shared" si="33"/>
        <v>0</v>
      </c>
      <c r="D216" s="482">
        <f t="shared" si="30"/>
        <v>0</v>
      </c>
      <c r="E216" s="482">
        <f t="shared" si="31"/>
        <v>0</v>
      </c>
      <c r="F216" s="445"/>
      <c r="H216" s="486">
        <f t="shared" si="34"/>
        <v>0</v>
      </c>
      <c r="K216" s="446">
        <v>200</v>
      </c>
      <c r="L216" s="482">
        <f t="shared" si="35"/>
        <v>0</v>
      </c>
      <c r="M216" s="482">
        <f t="shared" si="36"/>
        <v>0</v>
      </c>
      <c r="N216" s="482">
        <f t="shared" si="37"/>
        <v>0</v>
      </c>
      <c r="O216" s="482">
        <f t="shared" si="39"/>
        <v>0</v>
      </c>
      <c r="P216" s="445"/>
      <c r="R216" s="484">
        <f t="shared" si="38"/>
        <v>0</v>
      </c>
    </row>
    <row r="217" spans="1:18" x14ac:dyDescent="0.2">
      <c r="A217" s="446">
        <v>201</v>
      </c>
      <c r="B217" s="482">
        <f t="shared" si="32"/>
        <v>0</v>
      </c>
      <c r="C217" s="482">
        <f t="shared" si="33"/>
        <v>0</v>
      </c>
      <c r="D217" s="482">
        <f t="shared" si="30"/>
        <v>0</v>
      </c>
      <c r="E217" s="482">
        <f t="shared" si="31"/>
        <v>0</v>
      </c>
      <c r="F217" s="445"/>
      <c r="H217" s="486">
        <f t="shared" si="34"/>
        <v>0</v>
      </c>
      <c r="K217" s="446">
        <v>201</v>
      </c>
      <c r="L217" s="482">
        <f t="shared" si="35"/>
        <v>0</v>
      </c>
      <c r="M217" s="482">
        <f t="shared" si="36"/>
        <v>0</v>
      </c>
      <c r="N217" s="482">
        <f t="shared" si="37"/>
        <v>0</v>
      </c>
      <c r="O217" s="482">
        <f t="shared" si="39"/>
        <v>0</v>
      </c>
      <c r="P217" s="445"/>
      <c r="R217" s="484">
        <f t="shared" si="38"/>
        <v>0</v>
      </c>
    </row>
    <row r="218" spans="1:18" x14ac:dyDescent="0.2">
      <c r="A218" s="446">
        <v>202</v>
      </c>
      <c r="B218" s="482">
        <f t="shared" si="32"/>
        <v>0</v>
      </c>
      <c r="C218" s="482">
        <f t="shared" si="33"/>
        <v>0</v>
      </c>
      <c r="D218" s="482">
        <f t="shared" si="30"/>
        <v>0</v>
      </c>
      <c r="E218" s="482">
        <f t="shared" si="31"/>
        <v>0</v>
      </c>
      <c r="F218" s="445"/>
      <c r="H218" s="486">
        <f t="shared" si="34"/>
        <v>0</v>
      </c>
      <c r="K218" s="446">
        <v>202</v>
      </c>
      <c r="L218" s="482">
        <f t="shared" si="35"/>
        <v>0</v>
      </c>
      <c r="M218" s="482">
        <f t="shared" si="36"/>
        <v>0</v>
      </c>
      <c r="N218" s="482">
        <f t="shared" si="37"/>
        <v>0</v>
      </c>
      <c r="O218" s="482">
        <f t="shared" si="39"/>
        <v>0</v>
      </c>
      <c r="P218" s="445"/>
      <c r="R218" s="484">
        <f t="shared" si="38"/>
        <v>0</v>
      </c>
    </row>
    <row r="219" spans="1:18" x14ac:dyDescent="0.2">
      <c r="A219" s="446">
        <v>203</v>
      </c>
      <c r="B219" s="482">
        <f t="shared" si="32"/>
        <v>0</v>
      </c>
      <c r="C219" s="482">
        <f t="shared" si="33"/>
        <v>0</v>
      </c>
      <c r="D219" s="482">
        <f t="shared" si="30"/>
        <v>0</v>
      </c>
      <c r="E219" s="482">
        <f t="shared" si="31"/>
        <v>0</v>
      </c>
      <c r="F219" s="445"/>
      <c r="H219" s="486">
        <f t="shared" si="34"/>
        <v>0</v>
      </c>
      <c r="K219" s="446">
        <v>203</v>
      </c>
      <c r="L219" s="482">
        <f t="shared" si="35"/>
        <v>0</v>
      </c>
      <c r="M219" s="482">
        <f t="shared" si="36"/>
        <v>0</v>
      </c>
      <c r="N219" s="482">
        <f t="shared" si="37"/>
        <v>0</v>
      </c>
      <c r="O219" s="482">
        <f t="shared" si="39"/>
        <v>0</v>
      </c>
      <c r="P219" s="445"/>
      <c r="R219" s="484">
        <f t="shared" si="38"/>
        <v>0</v>
      </c>
    </row>
    <row r="220" spans="1:18" x14ac:dyDescent="0.2">
      <c r="A220" s="446">
        <v>204</v>
      </c>
      <c r="B220" s="482">
        <f t="shared" si="32"/>
        <v>0</v>
      </c>
      <c r="C220" s="482">
        <f t="shared" si="33"/>
        <v>0</v>
      </c>
      <c r="D220" s="482">
        <f t="shared" si="30"/>
        <v>0</v>
      </c>
      <c r="E220" s="482">
        <f t="shared" si="31"/>
        <v>0</v>
      </c>
      <c r="F220" s="445"/>
      <c r="H220" s="486">
        <f t="shared" si="34"/>
        <v>0</v>
      </c>
      <c r="K220" s="446">
        <v>204</v>
      </c>
      <c r="L220" s="482">
        <f t="shared" si="35"/>
        <v>0</v>
      </c>
      <c r="M220" s="482">
        <f t="shared" si="36"/>
        <v>0</v>
      </c>
      <c r="N220" s="482">
        <f t="shared" si="37"/>
        <v>0</v>
      </c>
      <c r="O220" s="482">
        <f t="shared" si="39"/>
        <v>0</v>
      </c>
      <c r="P220" s="445"/>
      <c r="R220" s="484">
        <f t="shared" si="38"/>
        <v>0</v>
      </c>
    </row>
    <row r="221" spans="1:18" x14ac:dyDescent="0.2">
      <c r="A221" s="446">
        <v>205</v>
      </c>
      <c r="B221" s="482">
        <f t="shared" si="32"/>
        <v>0</v>
      </c>
      <c r="C221" s="482">
        <f t="shared" si="33"/>
        <v>0</v>
      </c>
      <c r="D221" s="482">
        <f t="shared" si="30"/>
        <v>0</v>
      </c>
      <c r="E221" s="482">
        <f t="shared" si="31"/>
        <v>0</v>
      </c>
      <c r="F221" s="445"/>
      <c r="H221" s="486">
        <f t="shared" si="34"/>
        <v>0</v>
      </c>
      <c r="K221" s="446">
        <v>205</v>
      </c>
      <c r="L221" s="482">
        <f t="shared" si="35"/>
        <v>0</v>
      </c>
      <c r="M221" s="482">
        <f t="shared" si="36"/>
        <v>0</v>
      </c>
      <c r="N221" s="482">
        <f t="shared" si="37"/>
        <v>0</v>
      </c>
      <c r="O221" s="482">
        <f t="shared" si="39"/>
        <v>0</v>
      </c>
      <c r="P221" s="445"/>
      <c r="R221" s="484">
        <f t="shared" si="38"/>
        <v>0</v>
      </c>
    </row>
    <row r="222" spans="1:18" x14ac:dyDescent="0.2">
      <c r="A222" s="446">
        <v>206</v>
      </c>
      <c r="B222" s="482">
        <f t="shared" si="32"/>
        <v>0</v>
      </c>
      <c r="C222" s="482">
        <f t="shared" si="33"/>
        <v>0</v>
      </c>
      <c r="D222" s="482">
        <f t="shared" si="30"/>
        <v>0</v>
      </c>
      <c r="E222" s="482">
        <f t="shared" si="31"/>
        <v>0</v>
      </c>
      <c r="F222" s="445"/>
      <c r="H222" s="486">
        <f t="shared" si="34"/>
        <v>0</v>
      </c>
      <c r="K222" s="446">
        <v>206</v>
      </c>
      <c r="L222" s="482">
        <f t="shared" si="35"/>
        <v>0</v>
      </c>
      <c r="M222" s="482">
        <f t="shared" si="36"/>
        <v>0</v>
      </c>
      <c r="N222" s="482">
        <f t="shared" si="37"/>
        <v>0</v>
      </c>
      <c r="O222" s="482">
        <f t="shared" si="39"/>
        <v>0</v>
      </c>
      <c r="P222" s="445"/>
      <c r="R222" s="484">
        <f t="shared" si="38"/>
        <v>0</v>
      </c>
    </row>
    <row r="223" spans="1:18" x14ac:dyDescent="0.2">
      <c r="A223" s="446">
        <v>207</v>
      </c>
      <c r="B223" s="482">
        <f t="shared" si="32"/>
        <v>0</v>
      </c>
      <c r="C223" s="482">
        <f t="shared" si="33"/>
        <v>0</v>
      </c>
      <c r="D223" s="482">
        <f t="shared" si="30"/>
        <v>0</v>
      </c>
      <c r="E223" s="482">
        <f t="shared" si="31"/>
        <v>0</v>
      </c>
      <c r="F223" s="445"/>
      <c r="H223" s="486">
        <f t="shared" si="34"/>
        <v>0</v>
      </c>
      <c r="K223" s="446">
        <v>207</v>
      </c>
      <c r="L223" s="482">
        <f t="shared" si="35"/>
        <v>0</v>
      </c>
      <c r="M223" s="482">
        <f t="shared" si="36"/>
        <v>0</v>
      </c>
      <c r="N223" s="482">
        <f t="shared" si="37"/>
        <v>0</v>
      </c>
      <c r="O223" s="482">
        <f t="shared" si="39"/>
        <v>0</v>
      </c>
      <c r="P223" s="445"/>
      <c r="R223" s="484">
        <f t="shared" si="38"/>
        <v>0</v>
      </c>
    </row>
    <row r="224" spans="1:18" x14ac:dyDescent="0.2">
      <c r="A224" s="446">
        <v>208</v>
      </c>
      <c r="B224" s="482">
        <f t="shared" si="32"/>
        <v>0</v>
      </c>
      <c r="C224" s="482">
        <f t="shared" si="33"/>
        <v>0</v>
      </c>
      <c r="D224" s="482">
        <f t="shared" si="30"/>
        <v>0</v>
      </c>
      <c r="E224" s="482">
        <f t="shared" si="31"/>
        <v>0</v>
      </c>
      <c r="F224" s="445"/>
      <c r="H224" s="486">
        <f t="shared" si="34"/>
        <v>0</v>
      </c>
      <c r="K224" s="446">
        <v>208</v>
      </c>
      <c r="L224" s="482">
        <f t="shared" si="35"/>
        <v>0</v>
      </c>
      <c r="M224" s="482">
        <f t="shared" si="36"/>
        <v>0</v>
      </c>
      <c r="N224" s="482">
        <f t="shared" si="37"/>
        <v>0</v>
      </c>
      <c r="O224" s="482">
        <f t="shared" si="39"/>
        <v>0</v>
      </c>
      <c r="P224" s="445"/>
      <c r="R224" s="484">
        <f t="shared" si="38"/>
        <v>0</v>
      </c>
    </row>
    <row r="225" spans="1:18" x14ac:dyDescent="0.2">
      <c r="A225" s="446">
        <v>209</v>
      </c>
      <c r="B225" s="482">
        <f t="shared" si="32"/>
        <v>0</v>
      </c>
      <c r="C225" s="482">
        <f t="shared" si="33"/>
        <v>0</v>
      </c>
      <c r="D225" s="482">
        <f t="shared" si="30"/>
        <v>0</v>
      </c>
      <c r="E225" s="482">
        <f t="shared" si="31"/>
        <v>0</v>
      </c>
      <c r="F225" s="445"/>
      <c r="H225" s="486">
        <f t="shared" si="34"/>
        <v>0</v>
      </c>
      <c r="K225" s="446">
        <v>209</v>
      </c>
      <c r="L225" s="482">
        <f t="shared" si="35"/>
        <v>0</v>
      </c>
      <c r="M225" s="482">
        <f t="shared" si="36"/>
        <v>0</v>
      </c>
      <c r="N225" s="482">
        <f t="shared" si="37"/>
        <v>0</v>
      </c>
      <c r="O225" s="482">
        <f t="shared" si="39"/>
        <v>0</v>
      </c>
      <c r="P225" s="445"/>
      <c r="R225" s="484">
        <f t="shared" si="38"/>
        <v>0</v>
      </c>
    </row>
    <row r="226" spans="1:18" x14ac:dyDescent="0.2">
      <c r="A226" s="446">
        <v>210</v>
      </c>
      <c r="B226" s="482">
        <f t="shared" si="32"/>
        <v>0</v>
      </c>
      <c r="C226" s="482">
        <f t="shared" si="33"/>
        <v>0</v>
      </c>
      <c r="D226" s="482">
        <f t="shared" si="30"/>
        <v>0</v>
      </c>
      <c r="E226" s="482">
        <f t="shared" si="31"/>
        <v>0</v>
      </c>
      <c r="F226" s="445"/>
      <c r="H226" s="486">
        <f t="shared" si="34"/>
        <v>0</v>
      </c>
      <c r="K226" s="446">
        <v>210</v>
      </c>
      <c r="L226" s="482">
        <f t="shared" si="35"/>
        <v>0</v>
      </c>
      <c r="M226" s="482">
        <f t="shared" si="36"/>
        <v>0</v>
      </c>
      <c r="N226" s="482">
        <f t="shared" si="37"/>
        <v>0</v>
      </c>
      <c r="O226" s="482">
        <f t="shared" si="39"/>
        <v>0</v>
      </c>
      <c r="P226" s="445"/>
      <c r="R226" s="484">
        <f t="shared" si="38"/>
        <v>0</v>
      </c>
    </row>
    <row r="227" spans="1:18" x14ac:dyDescent="0.2">
      <c r="A227" s="446">
        <v>211</v>
      </c>
      <c r="B227" s="482">
        <f t="shared" si="32"/>
        <v>0</v>
      </c>
      <c r="C227" s="482">
        <f t="shared" si="33"/>
        <v>0</v>
      </c>
      <c r="D227" s="482">
        <f t="shared" si="30"/>
        <v>0</v>
      </c>
      <c r="E227" s="482">
        <f t="shared" si="31"/>
        <v>0</v>
      </c>
      <c r="F227" s="445"/>
      <c r="H227" s="486">
        <f t="shared" si="34"/>
        <v>0</v>
      </c>
      <c r="K227" s="446">
        <v>211</v>
      </c>
      <c r="L227" s="482">
        <f t="shared" si="35"/>
        <v>0</v>
      </c>
      <c r="M227" s="482">
        <f t="shared" si="36"/>
        <v>0</v>
      </c>
      <c r="N227" s="482">
        <f t="shared" si="37"/>
        <v>0</v>
      </c>
      <c r="O227" s="482">
        <f t="shared" si="39"/>
        <v>0</v>
      </c>
      <c r="P227" s="445"/>
      <c r="R227" s="484">
        <f t="shared" si="38"/>
        <v>0</v>
      </c>
    </row>
    <row r="228" spans="1:18" x14ac:dyDescent="0.2">
      <c r="A228" s="446">
        <v>212</v>
      </c>
      <c r="B228" s="482">
        <f t="shared" si="32"/>
        <v>0</v>
      </c>
      <c r="C228" s="482">
        <f t="shared" si="33"/>
        <v>0</v>
      </c>
      <c r="D228" s="482">
        <f t="shared" si="30"/>
        <v>0</v>
      </c>
      <c r="E228" s="482">
        <f t="shared" si="31"/>
        <v>0</v>
      </c>
      <c r="F228" s="445"/>
      <c r="H228" s="486">
        <f t="shared" si="34"/>
        <v>0</v>
      </c>
      <c r="K228" s="446">
        <v>212</v>
      </c>
      <c r="L228" s="482">
        <f t="shared" si="35"/>
        <v>0</v>
      </c>
      <c r="M228" s="482">
        <f t="shared" si="36"/>
        <v>0</v>
      </c>
      <c r="N228" s="482">
        <f t="shared" si="37"/>
        <v>0</v>
      </c>
      <c r="O228" s="482">
        <f t="shared" si="39"/>
        <v>0</v>
      </c>
      <c r="P228" s="445"/>
      <c r="R228" s="484">
        <f t="shared" si="38"/>
        <v>0</v>
      </c>
    </row>
    <row r="229" spans="1:18" x14ac:dyDescent="0.2">
      <c r="A229" s="446">
        <v>213</v>
      </c>
      <c r="B229" s="482">
        <f t="shared" si="32"/>
        <v>0</v>
      </c>
      <c r="C229" s="482">
        <f t="shared" si="33"/>
        <v>0</v>
      </c>
      <c r="D229" s="482">
        <f t="shared" si="30"/>
        <v>0</v>
      </c>
      <c r="E229" s="482">
        <f t="shared" si="31"/>
        <v>0</v>
      </c>
      <c r="F229" s="445"/>
      <c r="H229" s="486">
        <f t="shared" si="34"/>
        <v>0</v>
      </c>
      <c r="K229" s="446">
        <v>213</v>
      </c>
      <c r="L229" s="482">
        <f t="shared" si="35"/>
        <v>0</v>
      </c>
      <c r="M229" s="482">
        <f t="shared" si="36"/>
        <v>0</v>
      </c>
      <c r="N229" s="482">
        <f t="shared" si="37"/>
        <v>0</v>
      </c>
      <c r="O229" s="482">
        <f t="shared" si="39"/>
        <v>0</v>
      </c>
      <c r="P229" s="445"/>
      <c r="R229" s="484">
        <f t="shared" si="38"/>
        <v>0</v>
      </c>
    </row>
    <row r="230" spans="1:18" x14ac:dyDescent="0.2">
      <c r="A230" s="446">
        <v>214</v>
      </c>
      <c r="B230" s="482">
        <f t="shared" si="32"/>
        <v>0</v>
      </c>
      <c r="C230" s="482">
        <f t="shared" si="33"/>
        <v>0</v>
      </c>
      <c r="D230" s="482">
        <f t="shared" si="30"/>
        <v>0</v>
      </c>
      <c r="E230" s="482">
        <f t="shared" si="31"/>
        <v>0</v>
      </c>
      <c r="F230" s="445"/>
      <c r="H230" s="486">
        <f t="shared" si="34"/>
        <v>0</v>
      </c>
      <c r="K230" s="446">
        <v>214</v>
      </c>
      <c r="L230" s="482">
        <f t="shared" si="35"/>
        <v>0</v>
      </c>
      <c r="M230" s="482">
        <f t="shared" si="36"/>
        <v>0</v>
      </c>
      <c r="N230" s="482">
        <f t="shared" si="37"/>
        <v>0</v>
      </c>
      <c r="O230" s="482">
        <f t="shared" si="39"/>
        <v>0</v>
      </c>
      <c r="P230" s="445"/>
      <c r="R230" s="484">
        <f t="shared" si="38"/>
        <v>0</v>
      </c>
    </row>
    <row r="231" spans="1:18" x14ac:dyDescent="0.2">
      <c r="A231" s="446">
        <v>215</v>
      </c>
      <c r="B231" s="482">
        <f t="shared" si="32"/>
        <v>0</v>
      </c>
      <c r="C231" s="482">
        <f t="shared" si="33"/>
        <v>0</v>
      </c>
      <c r="D231" s="482">
        <f t="shared" si="30"/>
        <v>0</v>
      </c>
      <c r="E231" s="482">
        <f t="shared" si="31"/>
        <v>0</v>
      </c>
      <c r="F231" s="445"/>
      <c r="H231" s="486">
        <f t="shared" si="34"/>
        <v>0</v>
      </c>
      <c r="K231" s="446">
        <v>215</v>
      </c>
      <c r="L231" s="482">
        <f t="shared" si="35"/>
        <v>0</v>
      </c>
      <c r="M231" s="482">
        <f t="shared" si="36"/>
        <v>0</v>
      </c>
      <c r="N231" s="482">
        <f t="shared" si="37"/>
        <v>0</v>
      </c>
      <c r="O231" s="482">
        <f t="shared" si="39"/>
        <v>0</v>
      </c>
      <c r="P231" s="445"/>
      <c r="R231" s="484">
        <f t="shared" si="38"/>
        <v>0</v>
      </c>
    </row>
    <row r="232" spans="1:18" x14ac:dyDescent="0.2">
      <c r="A232" s="446">
        <v>216</v>
      </c>
      <c r="B232" s="482">
        <f t="shared" si="32"/>
        <v>0</v>
      </c>
      <c r="C232" s="482">
        <f t="shared" si="33"/>
        <v>0</v>
      </c>
      <c r="D232" s="482">
        <f t="shared" si="30"/>
        <v>0</v>
      </c>
      <c r="E232" s="482">
        <f t="shared" si="31"/>
        <v>0</v>
      </c>
      <c r="F232" s="445"/>
      <c r="H232" s="486">
        <f t="shared" si="34"/>
        <v>0</v>
      </c>
      <c r="K232" s="446">
        <v>216</v>
      </c>
      <c r="L232" s="482">
        <f t="shared" si="35"/>
        <v>0</v>
      </c>
      <c r="M232" s="482">
        <f t="shared" si="36"/>
        <v>0</v>
      </c>
      <c r="N232" s="482">
        <f t="shared" si="37"/>
        <v>0</v>
      </c>
      <c r="O232" s="482">
        <f t="shared" si="39"/>
        <v>0</v>
      </c>
      <c r="P232" s="445"/>
      <c r="R232" s="484">
        <f t="shared" si="38"/>
        <v>0</v>
      </c>
    </row>
    <row r="233" spans="1:18" x14ac:dyDescent="0.2">
      <c r="A233" s="446">
        <v>217</v>
      </c>
      <c r="B233" s="482">
        <f t="shared" si="32"/>
        <v>0</v>
      </c>
      <c r="C233" s="482">
        <f t="shared" si="33"/>
        <v>0</v>
      </c>
      <c r="D233" s="482">
        <f t="shared" si="30"/>
        <v>0</v>
      </c>
      <c r="E233" s="482">
        <f t="shared" si="31"/>
        <v>0</v>
      </c>
      <c r="F233" s="445"/>
      <c r="H233" s="486">
        <f t="shared" si="34"/>
        <v>0</v>
      </c>
      <c r="K233" s="446">
        <v>217</v>
      </c>
      <c r="L233" s="482">
        <f t="shared" si="35"/>
        <v>0</v>
      </c>
      <c r="M233" s="482">
        <f t="shared" si="36"/>
        <v>0</v>
      </c>
      <c r="N233" s="482">
        <f t="shared" si="37"/>
        <v>0</v>
      </c>
      <c r="O233" s="482">
        <f t="shared" si="39"/>
        <v>0</v>
      </c>
      <c r="P233" s="445"/>
      <c r="R233" s="484">
        <f t="shared" si="38"/>
        <v>0</v>
      </c>
    </row>
    <row r="234" spans="1:18" x14ac:dyDescent="0.2">
      <c r="A234" s="446">
        <v>218</v>
      </c>
      <c r="B234" s="482">
        <f t="shared" si="32"/>
        <v>0</v>
      </c>
      <c r="C234" s="482">
        <f t="shared" si="33"/>
        <v>0</v>
      </c>
      <c r="D234" s="482">
        <f t="shared" si="30"/>
        <v>0</v>
      </c>
      <c r="E234" s="482">
        <f t="shared" si="31"/>
        <v>0</v>
      </c>
      <c r="F234" s="445"/>
      <c r="H234" s="486">
        <f t="shared" si="34"/>
        <v>0</v>
      </c>
      <c r="K234" s="446">
        <v>218</v>
      </c>
      <c r="L234" s="482">
        <f t="shared" si="35"/>
        <v>0</v>
      </c>
      <c r="M234" s="482">
        <f t="shared" si="36"/>
        <v>0</v>
      </c>
      <c r="N234" s="482">
        <f t="shared" si="37"/>
        <v>0</v>
      </c>
      <c r="O234" s="482">
        <f t="shared" si="39"/>
        <v>0</v>
      </c>
      <c r="P234" s="445"/>
      <c r="R234" s="484">
        <f t="shared" si="38"/>
        <v>0</v>
      </c>
    </row>
    <row r="235" spans="1:18" x14ac:dyDescent="0.2">
      <c r="A235" s="446">
        <v>219</v>
      </c>
      <c r="B235" s="482">
        <f t="shared" si="32"/>
        <v>0</v>
      </c>
      <c r="C235" s="482">
        <f t="shared" si="33"/>
        <v>0</v>
      </c>
      <c r="D235" s="482">
        <f t="shared" si="30"/>
        <v>0</v>
      </c>
      <c r="E235" s="482">
        <f t="shared" si="31"/>
        <v>0</v>
      </c>
      <c r="F235" s="445"/>
      <c r="H235" s="486">
        <f t="shared" si="34"/>
        <v>0</v>
      </c>
      <c r="K235" s="446">
        <v>219</v>
      </c>
      <c r="L235" s="482">
        <f t="shared" si="35"/>
        <v>0</v>
      </c>
      <c r="M235" s="482">
        <f t="shared" si="36"/>
        <v>0</v>
      </c>
      <c r="N235" s="482">
        <f t="shared" si="37"/>
        <v>0</v>
      </c>
      <c r="O235" s="482">
        <f t="shared" si="39"/>
        <v>0</v>
      </c>
      <c r="P235" s="445"/>
      <c r="R235" s="484">
        <f t="shared" si="38"/>
        <v>0</v>
      </c>
    </row>
    <row r="236" spans="1:18" x14ac:dyDescent="0.2">
      <c r="A236" s="446">
        <v>220</v>
      </c>
      <c r="B236" s="482">
        <f t="shared" si="32"/>
        <v>0</v>
      </c>
      <c r="C236" s="482">
        <f t="shared" si="33"/>
        <v>0</v>
      </c>
      <c r="D236" s="482">
        <f t="shared" si="30"/>
        <v>0</v>
      </c>
      <c r="E236" s="482">
        <f t="shared" si="31"/>
        <v>0</v>
      </c>
      <c r="F236" s="445"/>
      <c r="H236" s="486">
        <f t="shared" si="34"/>
        <v>0</v>
      </c>
      <c r="K236" s="446">
        <v>220</v>
      </c>
      <c r="L236" s="482">
        <f t="shared" si="35"/>
        <v>0</v>
      </c>
      <c r="M236" s="482">
        <f t="shared" si="36"/>
        <v>0</v>
      </c>
      <c r="N236" s="482">
        <f t="shared" si="37"/>
        <v>0</v>
      </c>
      <c r="O236" s="482">
        <f t="shared" si="39"/>
        <v>0</v>
      </c>
      <c r="P236" s="445"/>
      <c r="R236" s="484">
        <f t="shared" si="38"/>
        <v>0</v>
      </c>
    </row>
    <row r="237" spans="1:18" x14ac:dyDescent="0.2">
      <c r="A237" s="446">
        <v>221</v>
      </c>
      <c r="B237" s="482">
        <f t="shared" si="32"/>
        <v>0</v>
      </c>
      <c r="C237" s="482">
        <f t="shared" si="33"/>
        <v>0</v>
      </c>
      <c r="D237" s="482">
        <f t="shared" si="30"/>
        <v>0</v>
      </c>
      <c r="E237" s="482">
        <f t="shared" si="31"/>
        <v>0</v>
      </c>
      <c r="F237" s="445"/>
      <c r="H237" s="486">
        <f t="shared" si="34"/>
        <v>0</v>
      </c>
      <c r="K237" s="446">
        <v>221</v>
      </c>
      <c r="L237" s="482">
        <f t="shared" si="35"/>
        <v>0</v>
      </c>
      <c r="M237" s="482">
        <f t="shared" si="36"/>
        <v>0</v>
      </c>
      <c r="N237" s="482">
        <f t="shared" si="37"/>
        <v>0</v>
      </c>
      <c r="O237" s="482">
        <f t="shared" si="39"/>
        <v>0</v>
      </c>
      <c r="P237" s="445"/>
      <c r="R237" s="484">
        <f t="shared" si="38"/>
        <v>0</v>
      </c>
    </row>
    <row r="238" spans="1:18" x14ac:dyDescent="0.2">
      <c r="A238" s="446">
        <v>222</v>
      </c>
      <c r="B238" s="482">
        <f t="shared" si="32"/>
        <v>0</v>
      </c>
      <c r="C238" s="482">
        <f t="shared" si="33"/>
        <v>0</v>
      </c>
      <c r="D238" s="482">
        <f t="shared" si="30"/>
        <v>0</v>
      </c>
      <c r="E238" s="482">
        <f t="shared" si="31"/>
        <v>0</v>
      </c>
      <c r="F238" s="445"/>
      <c r="H238" s="486">
        <f t="shared" si="34"/>
        <v>0</v>
      </c>
      <c r="K238" s="446">
        <v>222</v>
      </c>
      <c r="L238" s="482">
        <f t="shared" si="35"/>
        <v>0</v>
      </c>
      <c r="M238" s="482">
        <f t="shared" si="36"/>
        <v>0</v>
      </c>
      <c r="N238" s="482">
        <f t="shared" si="37"/>
        <v>0</v>
      </c>
      <c r="O238" s="482">
        <f t="shared" si="39"/>
        <v>0</v>
      </c>
      <c r="P238" s="445"/>
      <c r="R238" s="484">
        <f t="shared" si="38"/>
        <v>0</v>
      </c>
    </row>
    <row r="239" spans="1:18" x14ac:dyDescent="0.2">
      <c r="A239" s="446">
        <v>223</v>
      </c>
      <c r="B239" s="482">
        <f t="shared" si="32"/>
        <v>0</v>
      </c>
      <c r="C239" s="482">
        <f t="shared" si="33"/>
        <v>0</v>
      </c>
      <c r="D239" s="482">
        <f t="shared" si="30"/>
        <v>0</v>
      </c>
      <c r="E239" s="482">
        <f t="shared" si="31"/>
        <v>0</v>
      </c>
      <c r="F239" s="445"/>
      <c r="H239" s="486">
        <f t="shared" si="34"/>
        <v>0</v>
      </c>
      <c r="K239" s="446">
        <v>223</v>
      </c>
      <c r="L239" s="482">
        <f t="shared" si="35"/>
        <v>0</v>
      </c>
      <c r="M239" s="482">
        <f t="shared" si="36"/>
        <v>0</v>
      </c>
      <c r="N239" s="482">
        <f t="shared" si="37"/>
        <v>0</v>
      </c>
      <c r="O239" s="482">
        <f t="shared" si="39"/>
        <v>0</v>
      </c>
      <c r="P239" s="445"/>
      <c r="R239" s="484">
        <f t="shared" si="38"/>
        <v>0</v>
      </c>
    </row>
    <row r="240" spans="1:18" x14ac:dyDescent="0.2">
      <c r="A240" s="446">
        <v>224</v>
      </c>
      <c r="B240" s="482">
        <f t="shared" si="32"/>
        <v>0</v>
      </c>
      <c r="C240" s="482">
        <f t="shared" si="33"/>
        <v>0</v>
      </c>
      <c r="D240" s="482">
        <f t="shared" si="30"/>
        <v>0</v>
      </c>
      <c r="E240" s="482">
        <f t="shared" si="31"/>
        <v>0</v>
      </c>
      <c r="F240" s="445"/>
      <c r="H240" s="486">
        <f t="shared" si="34"/>
        <v>0</v>
      </c>
      <c r="K240" s="446">
        <v>224</v>
      </c>
      <c r="L240" s="482">
        <f t="shared" si="35"/>
        <v>0</v>
      </c>
      <c r="M240" s="482">
        <f t="shared" si="36"/>
        <v>0</v>
      </c>
      <c r="N240" s="482">
        <f t="shared" si="37"/>
        <v>0</v>
      </c>
      <c r="O240" s="482">
        <f t="shared" si="39"/>
        <v>0</v>
      </c>
      <c r="P240" s="445"/>
      <c r="R240" s="484">
        <f t="shared" si="38"/>
        <v>0</v>
      </c>
    </row>
    <row r="241" spans="1:18" x14ac:dyDescent="0.2">
      <c r="A241" s="446">
        <v>225</v>
      </c>
      <c r="B241" s="482">
        <f t="shared" si="32"/>
        <v>0</v>
      </c>
      <c r="C241" s="482">
        <f t="shared" si="33"/>
        <v>0</v>
      </c>
      <c r="D241" s="482">
        <f t="shared" si="30"/>
        <v>0</v>
      </c>
      <c r="E241" s="482">
        <f t="shared" si="31"/>
        <v>0</v>
      </c>
      <c r="F241" s="445"/>
      <c r="H241" s="486">
        <f t="shared" si="34"/>
        <v>0</v>
      </c>
      <c r="K241" s="446">
        <v>225</v>
      </c>
      <c r="L241" s="482">
        <f t="shared" si="35"/>
        <v>0</v>
      </c>
      <c r="M241" s="482">
        <f t="shared" si="36"/>
        <v>0</v>
      </c>
      <c r="N241" s="482">
        <f t="shared" si="37"/>
        <v>0</v>
      </c>
      <c r="O241" s="482">
        <f t="shared" si="39"/>
        <v>0</v>
      </c>
      <c r="P241" s="445"/>
      <c r="R241" s="484">
        <f t="shared" si="38"/>
        <v>0</v>
      </c>
    </row>
    <row r="242" spans="1:18" x14ac:dyDescent="0.2">
      <c r="A242" s="446">
        <v>226</v>
      </c>
      <c r="B242" s="482">
        <f t="shared" si="32"/>
        <v>0</v>
      </c>
      <c r="C242" s="482">
        <f t="shared" si="33"/>
        <v>0</v>
      </c>
      <c r="D242" s="482">
        <f t="shared" si="30"/>
        <v>0</v>
      </c>
      <c r="E242" s="482">
        <f t="shared" si="31"/>
        <v>0</v>
      </c>
      <c r="F242" s="445"/>
      <c r="H242" s="486">
        <f t="shared" si="34"/>
        <v>0</v>
      </c>
      <c r="K242" s="446">
        <v>226</v>
      </c>
      <c r="L242" s="482">
        <f t="shared" si="35"/>
        <v>0</v>
      </c>
      <c r="M242" s="482">
        <f t="shared" si="36"/>
        <v>0</v>
      </c>
      <c r="N242" s="482">
        <f t="shared" si="37"/>
        <v>0</v>
      </c>
      <c r="O242" s="482">
        <f t="shared" si="39"/>
        <v>0</v>
      </c>
      <c r="P242" s="445"/>
      <c r="R242" s="484">
        <f t="shared" si="38"/>
        <v>0</v>
      </c>
    </row>
    <row r="243" spans="1:18" x14ac:dyDescent="0.2">
      <c r="A243" s="446">
        <v>227</v>
      </c>
      <c r="B243" s="482">
        <f t="shared" si="32"/>
        <v>0</v>
      </c>
      <c r="C243" s="482">
        <f t="shared" si="33"/>
        <v>0</v>
      </c>
      <c r="D243" s="482">
        <f t="shared" si="30"/>
        <v>0</v>
      </c>
      <c r="E243" s="482">
        <f t="shared" si="31"/>
        <v>0</v>
      </c>
      <c r="F243" s="445"/>
      <c r="H243" s="486">
        <f t="shared" si="34"/>
        <v>0</v>
      </c>
      <c r="K243" s="446">
        <v>227</v>
      </c>
      <c r="L243" s="482">
        <f t="shared" si="35"/>
        <v>0</v>
      </c>
      <c r="M243" s="482">
        <f t="shared" si="36"/>
        <v>0</v>
      </c>
      <c r="N243" s="482">
        <f t="shared" si="37"/>
        <v>0</v>
      </c>
      <c r="O243" s="482">
        <f t="shared" si="39"/>
        <v>0</v>
      </c>
      <c r="P243" s="445"/>
      <c r="R243" s="484">
        <f t="shared" si="38"/>
        <v>0</v>
      </c>
    </row>
    <row r="244" spans="1:18" x14ac:dyDescent="0.2">
      <c r="A244" s="446">
        <v>228</v>
      </c>
      <c r="B244" s="482">
        <f t="shared" si="32"/>
        <v>0</v>
      </c>
      <c r="C244" s="482">
        <f t="shared" si="33"/>
        <v>0</v>
      </c>
      <c r="D244" s="482">
        <f t="shared" si="30"/>
        <v>0</v>
      </c>
      <c r="E244" s="482">
        <f t="shared" si="31"/>
        <v>0</v>
      </c>
      <c r="F244" s="445"/>
      <c r="H244" s="486">
        <f t="shared" si="34"/>
        <v>0</v>
      </c>
      <c r="K244" s="446">
        <v>228</v>
      </c>
      <c r="L244" s="482">
        <f t="shared" si="35"/>
        <v>0</v>
      </c>
      <c r="M244" s="482">
        <f t="shared" si="36"/>
        <v>0</v>
      </c>
      <c r="N244" s="482">
        <f t="shared" si="37"/>
        <v>0</v>
      </c>
      <c r="O244" s="482">
        <f t="shared" si="39"/>
        <v>0</v>
      </c>
      <c r="P244" s="445"/>
      <c r="R244" s="484">
        <f t="shared" si="38"/>
        <v>0</v>
      </c>
    </row>
    <row r="245" spans="1:18" x14ac:dyDescent="0.2">
      <c r="A245" s="446">
        <v>229</v>
      </c>
      <c r="B245" s="482">
        <f t="shared" si="32"/>
        <v>0</v>
      </c>
      <c r="C245" s="482">
        <f t="shared" si="33"/>
        <v>0</v>
      </c>
      <c r="D245" s="482">
        <f t="shared" si="30"/>
        <v>0</v>
      </c>
      <c r="E245" s="482">
        <f t="shared" si="31"/>
        <v>0</v>
      </c>
      <c r="F245" s="445"/>
      <c r="H245" s="486">
        <f t="shared" si="34"/>
        <v>0</v>
      </c>
      <c r="K245" s="446">
        <v>229</v>
      </c>
      <c r="L245" s="482">
        <f t="shared" si="35"/>
        <v>0</v>
      </c>
      <c r="M245" s="482">
        <f t="shared" si="36"/>
        <v>0</v>
      </c>
      <c r="N245" s="482">
        <f t="shared" si="37"/>
        <v>0</v>
      </c>
      <c r="O245" s="482">
        <f t="shared" si="39"/>
        <v>0</v>
      </c>
      <c r="P245" s="445"/>
      <c r="R245" s="484">
        <f t="shared" si="38"/>
        <v>0</v>
      </c>
    </row>
    <row r="246" spans="1:18" x14ac:dyDescent="0.2">
      <c r="A246" s="446">
        <v>230</v>
      </c>
      <c r="B246" s="482">
        <f t="shared" si="32"/>
        <v>0</v>
      </c>
      <c r="C246" s="482">
        <f t="shared" si="33"/>
        <v>0</v>
      </c>
      <c r="D246" s="482">
        <f t="shared" si="30"/>
        <v>0</v>
      </c>
      <c r="E246" s="482">
        <f t="shared" si="31"/>
        <v>0</v>
      </c>
      <c r="F246" s="445"/>
      <c r="H246" s="486">
        <f t="shared" si="34"/>
        <v>0</v>
      </c>
      <c r="K246" s="446">
        <v>230</v>
      </c>
      <c r="L246" s="482">
        <f t="shared" si="35"/>
        <v>0</v>
      </c>
      <c r="M246" s="482">
        <f t="shared" si="36"/>
        <v>0</v>
      </c>
      <c r="N246" s="482">
        <f t="shared" si="37"/>
        <v>0</v>
      </c>
      <c r="O246" s="482">
        <f t="shared" si="39"/>
        <v>0</v>
      </c>
      <c r="P246" s="445"/>
      <c r="R246" s="484">
        <f t="shared" si="38"/>
        <v>0</v>
      </c>
    </row>
    <row r="247" spans="1:18" x14ac:dyDescent="0.2">
      <c r="A247" s="446">
        <v>231</v>
      </c>
      <c r="B247" s="482">
        <f t="shared" si="32"/>
        <v>0</v>
      </c>
      <c r="C247" s="482">
        <f t="shared" si="33"/>
        <v>0</v>
      </c>
      <c r="D247" s="482">
        <f t="shared" si="30"/>
        <v>0</v>
      </c>
      <c r="E247" s="482">
        <f t="shared" si="31"/>
        <v>0</v>
      </c>
      <c r="F247" s="445"/>
      <c r="H247" s="486">
        <f t="shared" si="34"/>
        <v>0</v>
      </c>
      <c r="K247" s="446">
        <v>231</v>
      </c>
      <c r="L247" s="482">
        <f t="shared" si="35"/>
        <v>0</v>
      </c>
      <c r="M247" s="482">
        <f t="shared" si="36"/>
        <v>0</v>
      </c>
      <c r="N247" s="482">
        <f t="shared" si="37"/>
        <v>0</v>
      </c>
      <c r="O247" s="482">
        <f t="shared" si="39"/>
        <v>0</v>
      </c>
      <c r="P247" s="445"/>
      <c r="R247" s="484">
        <f t="shared" si="38"/>
        <v>0</v>
      </c>
    </row>
    <row r="248" spans="1:18" x14ac:dyDescent="0.2">
      <c r="A248" s="446">
        <v>232</v>
      </c>
      <c r="B248" s="482">
        <f t="shared" si="32"/>
        <v>0</v>
      </c>
      <c r="C248" s="482">
        <f t="shared" si="33"/>
        <v>0</v>
      </c>
      <c r="D248" s="482">
        <f t="shared" si="30"/>
        <v>0</v>
      </c>
      <c r="E248" s="482">
        <f t="shared" si="31"/>
        <v>0</v>
      </c>
      <c r="F248" s="445"/>
      <c r="H248" s="486">
        <f t="shared" si="34"/>
        <v>0</v>
      </c>
      <c r="K248" s="446">
        <v>232</v>
      </c>
      <c r="L248" s="482">
        <f t="shared" si="35"/>
        <v>0</v>
      </c>
      <c r="M248" s="482">
        <f t="shared" si="36"/>
        <v>0</v>
      </c>
      <c r="N248" s="482">
        <f t="shared" si="37"/>
        <v>0</v>
      </c>
      <c r="O248" s="482">
        <f t="shared" si="39"/>
        <v>0</v>
      </c>
      <c r="P248" s="445"/>
      <c r="R248" s="484">
        <f t="shared" si="38"/>
        <v>0</v>
      </c>
    </row>
    <row r="249" spans="1:18" x14ac:dyDescent="0.2">
      <c r="A249" s="446">
        <v>233</v>
      </c>
      <c r="B249" s="482">
        <f t="shared" si="32"/>
        <v>0</v>
      </c>
      <c r="C249" s="482">
        <f t="shared" si="33"/>
        <v>0</v>
      </c>
      <c r="D249" s="482">
        <f t="shared" si="30"/>
        <v>0</v>
      </c>
      <c r="E249" s="482">
        <f t="shared" si="31"/>
        <v>0</v>
      </c>
      <c r="F249" s="445"/>
      <c r="H249" s="486">
        <f t="shared" si="34"/>
        <v>0</v>
      </c>
      <c r="K249" s="446">
        <v>233</v>
      </c>
      <c r="L249" s="482">
        <f t="shared" si="35"/>
        <v>0</v>
      </c>
      <c r="M249" s="482">
        <f t="shared" si="36"/>
        <v>0</v>
      </c>
      <c r="N249" s="482">
        <f t="shared" si="37"/>
        <v>0</v>
      </c>
      <c r="O249" s="482">
        <f t="shared" si="39"/>
        <v>0</v>
      </c>
      <c r="P249" s="445"/>
      <c r="R249" s="484">
        <f t="shared" si="38"/>
        <v>0</v>
      </c>
    </row>
    <row r="250" spans="1:18" x14ac:dyDescent="0.2">
      <c r="A250" s="446">
        <v>234</v>
      </c>
      <c r="B250" s="482">
        <f t="shared" si="32"/>
        <v>0</v>
      </c>
      <c r="C250" s="482">
        <f t="shared" si="33"/>
        <v>0</v>
      </c>
      <c r="D250" s="482">
        <f t="shared" si="30"/>
        <v>0</v>
      </c>
      <c r="E250" s="482">
        <f t="shared" si="31"/>
        <v>0</v>
      </c>
      <c r="F250" s="445"/>
      <c r="H250" s="486">
        <f t="shared" si="34"/>
        <v>0</v>
      </c>
      <c r="K250" s="446">
        <v>234</v>
      </c>
      <c r="L250" s="482">
        <f t="shared" si="35"/>
        <v>0</v>
      </c>
      <c r="M250" s="482">
        <f t="shared" si="36"/>
        <v>0</v>
      </c>
      <c r="N250" s="482">
        <f t="shared" si="37"/>
        <v>0</v>
      </c>
      <c r="O250" s="482">
        <f t="shared" si="39"/>
        <v>0</v>
      </c>
      <c r="P250" s="445"/>
      <c r="R250" s="484">
        <f t="shared" si="38"/>
        <v>0</v>
      </c>
    </row>
    <row r="251" spans="1:18" x14ac:dyDescent="0.2">
      <c r="A251" s="446">
        <v>235</v>
      </c>
      <c r="B251" s="482">
        <f t="shared" si="32"/>
        <v>0</v>
      </c>
      <c r="C251" s="482">
        <f t="shared" si="33"/>
        <v>0</v>
      </c>
      <c r="D251" s="482">
        <f t="shared" si="30"/>
        <v>0</v>
      </c>
      <c r="E251" s="482">
        <f t="shared" si="31"/>
        <v>0</v>
      </c>
      <c r="F251" s="445"/>
      <c r="H251" s="486">
        <f t="shared" si="34"/>
        <v>0</v>
      </c>
      <c r="K251" s="446">
        <v>235</v>
      </c>
      <c r="L251" s="482">
        <f t="shared" si="35"/>
        <v>0</v>
      </c>
      <c r="M251" s="482">
        <f t="shared" si="36"/>
        <v>0</v>
      </c>
      <c r="N251" s="482">
        <f t="shared" si="37"/>
        <v>0</v>
      </c>
      <c r="O251" s="482">
        <f t="shared" si="39"/>
        <v>0</v>
      </c>
      <c r="P251" s="445"/>
      <c r="R251" s="484">
        <f t="shared" si="38"/>
        <v>0</v>
      </c>
    </row>
    <row r="252" spans="1:18" x14ac:dyDescent="0.2">
      <c r="A252" s="446">
        <v>236</v>
      </c>
      <c r="B252" s="482">
        <f t="shared" si="32"/>
        <v>0</v>
      </c>
      <c r="C252" s="482">
        <f t="shared" si="33"/>
        <v>0</v>
      </c>
      <c r="D252" s="482">
        <f t="shared" si="30"/>
        <v>0</v>
      </c>
      <c r="E252" s="482">
        <f t="shared" si="31"/>
        <v>0</v>
      </c>
      <c r="F252" s="445"/>
      <c r="H252" s="486">
        <f t="shared" si="34"/>
        <v>0</v>
      </c>
      <c r="K252" s="446">
        <v>236</v>
      </c>
      <c r="L252" s="482">
        <f t="shared" si="35"/>
        <v>0</v>
      </c>
      <c r="M252" s="482">
        <f t="shared" si="36"/>
        <v>0</v>
      </c>
      <c r="N252" s="482">
        <f t="shared" si="37"/>
        <v>0</v>
      </c>
      <c r="O252" s="482">
        <f t="shared" si="39"/>
        <v>0</v>
      </c>
      <c r="P252" s="445"/>
      <c r="R252" s="484">
        <f t="shared" si="38"/>
        <v>0</v>
      </c>
    </row>
    <row r="253" spans="1:18" x14ac:dyDescent="0.2">
      <c r="A253" s="446">
        <v>237</v>
      </c>
      <c r="B253" s="482">
        <f t="shared" si="32"/>
        <v>0</v>
      </c>
      <c r="C253" s="482">
        <f t="shared" si="33"/>
        <v>0</v>
      </c>
      <c r="D253" s="482">
        <f t="shared" si="30"/>
        <v>0</v>
      </c>
      <c r="E253" s="482">
        <f t="shared" si="31"/>
        <v>0</v>
      </c>
      <c r="F253" s="445"/>
      <c r="H253" s="486">
        <f t="shared" si="34"/>
        <v>0</v>
      </c>
      <c r="K253" s="446">
        <v>237</v>
      </c>
      <c r="L253" s="482">
        <f t="shared" si="35"/>
        <v>0</v>
      </c>
      <c r="M253" s="482">
        <f t="shared" si="36"/>
        <v>0</v>
      </c>
      <c r="N253" s="482">
        <f t="shared" si="37"/>
        <v>0</v>
      </c>
      <c r="O253" s="482">
        <f t="shared" si="39"/>
        <v>0</v>
      </c>
      <c r="P253" s="445"/>
      <c r="R253" s="484">
        <f t="shared" si="38"/>
        <v>0</v>
      </c>
    </row>
    <row r="254" spans="1:18" x14ac:dyDescent="0.2">
      <c r="A254" s="446">
        <v>238</v>
      </c>
      <c r="B254" s="482">
        <f t="shared" si="32"/>
        <v>0</v>
      </c>
      <c r="C254" s="482">
        <f t="shared" si="33"/>
        <v>0</v>
      </c>
      <c r="D254" s="482">
        <f t="shared" si="30"/>
        <v>0</v>
      </c>
      <c r="E254" s="482">
        <f t="shared" si="31"/>
        <v>0</v>
      </c>
      <c r="F254" s="445"/>
      <c r="H254" s="486">
        <f t="shared" si="34"/>
        <v>0</v>
      </c>
      <c r="K254" s="446">
        <v>238</v>
      </c>
      <c r="L254" s="482">
        <f t="shared" si="35"/>
        <v>0</v>
      </c>
      <c r="M254" s="482">
        <f t="shared" si="36"/>
        <v>0</v>
      </c>
      <c r="N254" s="482">
        <f t="shared" si="37"/>
        <v>0</v>
      </c>
      <c r="O254" s="482">
        <f t="shared" si="39"/>
        <v>0</v>
      </c>
      <c r="P254" s="445"/>
      <c r="R254" s="484">
        <f t="shared" si="38"/>
        <v>0</v>
      </c>
    </row>
    <row r="255" spans="1:18" x14ac:dyDescent="0.2">
      <c r="A255" s="446">
        <v>239</v>
      </c>
      <c r="B255" s="482">
        <f t="shared" si="32"/>
        <v>0</v>
      </c>
      <c r="C255" s="482">
        <f t="shared" si="33"/>
        <v>0</v>
      </c>
      <c r="D255" s="482">
        <f t="shared" si="30"/>
        <v>0</v>
      </c>
      <c r="E255" s="482">
        <f t="shared" si="31"/>
        <v>0</v>
      </c>
      <c r="F255" s="445"/>
      <c r="H255" s="486">
        <f t="shared" si="34"/>
        <v>0</v>
      </c>
      <c r="K255" s="446">
        <v>239</v>
      </c>
      <c r="L255" s="482">
        <f t="shared" si="35"/>
        <v>0</v>
      </c>
      <c r="M255" s="482">
        <f t="shared" si="36"/>
        <v>0</v>
      </c>
      <c r="N255" s="482">
        <f t="shared" si="37"/>
        <v>0</v>
      </c>
      <c r="O255" s="482">
        <f t="shared" si="39"/>
        <v>0</v>
      </c>
      <c r="P255" s="445"/>
      <c r="R255" s="484">
        <f t="shared" si="38"/>
        <v>0</v>
      </c>
    </row>
    <row r="256" spans="1:18" x14ac:dyDescent="0.2">
      <c r="A256" s="446">
        <v>240</v>
      </c>
      <c r="B256" s="482">
        <f t="shared" si="32"/>
        <v>0</v>
      </c>
      <c r="C256" s="482">
        <f t="shared" si="33"/>
        <v>0</v>
      </c>
      <c r="D256" s="482">
        <f t="shared" si="30"/>
        <v>0</v>
      </c>
      <c r="E256" s="482">
        <f t="shared" si="31"/>
        <v>0</v>
      </c>
      <c r="F256" s="445"/>
      <c r="H256" s="486">
        <f t="shared" si="34"/>
        <v>0</v>
      </c>
      <c r="K256" s="446">
        <v>240</v>
      </c>
      <c r="L256" s="482">
        <f t="shared" si="35"/>
        <v>0</v>
      </c>
      <c r="M256" s="482">
        <f t="shared" si="36"/>
        <v>0</v>
      </c>
      <c r="N256" s="482">
        <f t="shared" si="37"/>
        <v>0</v>
      </c>
      <c r="O256" s="482">
        <f t="shared" si="39"/>
        <v>0</v>
      </c>
      <c r="P256" s="445"/>
      <c r="R256" s="484">
        <f t="shared" si="38"/>
        <v>0</v>
      </c>
    </row>
    <row r="257" spans="1:18" x14ac:dyDescent="0.2">
      <c r="A257" s="446"/>
      <c r="B257" s="482"/>
      <c r="C257" s="482"/>
      <c r="D257" s="482"/>
      <c r="E257" s="482"/>
      <c r="H257" s="484"/>
      <c r="K257" s="446"/>
      <c r="L257" s="482"/>
      <c r="M257" s="482"/>
      <c r="N257" s="482"/>
      <c r="O257" s="482"/>
      <c r="R257" s="484"/>
    </row>
    <row r="258" spans="1:18" x14ac:dyDescent="0.2">
      <c r="B258" s="483">
        <f>SUM(B17:B256)</f>
        <v>0</v>
      </c>
      <c r="C258" s="483">
        <f>SUM(C17:C256)</f>
        <v>0</v>
      </c>
      <c r="D258" s="483"/>
      <c r="E258" s="483"/>
      <c r="H258" s="484">
        <f>SUM(H17:H256)</f>
        <v>0</v>
      </c>
      <c r="L258" s="483">
        <f>SUM(L17:L256)</f>
        <v>0</v>
      </c>
      <c r="M258" s="483">
        <f>SUM(M17:M256)</f>
        <v>0</v>
      </c>
      <c r="N258" s="483"/>
      <c r="O258" s="483"/>
      <c r="R258" s="484">
        <f>SUM(R17:R256)</f>
        <v>0</v>
      </c>
    </row>
    <row r="259" spans="1:18" x14ac:dyDescent="0.2">
      <c r="B259" s="440"/>
      <c r="D259" s="448"/>
      <c r="E259" s="448"/>
    </row>
    <row r="260" spans="1:18" x14ac:dyDescent="0.2">
      <c r="C260" s="440"/>
    </row>
  </sheetData>
  <sheetProtection password="F4D7" sheet="1" objects="1" scenarios="1" formatCells="0" formatColumns="0" formatRows="0"/>
  <dataConsolidate/>
  <mergeCells count="4">
    <mergeCell ref="A14:E14"/>
    <mergeCell ref="K14:O14"/>
    <mergeCell ref="A15:E15"/>
    <mergeCell ref="K15:O15"/>
  </mergeCells>
  <conditionalFormatting sqref="B6">
    <cfRule type="cellIs" dxfId="0" priority="1" operator="greaterThan">
      <formula>$B$5</formula>
    </cfRule>
  </conditionalFormatting>
  <dataValidations count="7">
    <dataValidation type="list" allowBlank="1" showInputMessage="1" showErrorMessage="1" sqref="B10">
      <formula1>"Anual, Semestral, Trimestral, Mensual"</formula1>
    </dataValidation>
    <dataValidation type="whole" allowBlank="1" showInputMessage="1" showErrorMessage="1" sqref="B5">
      <formula1>1</formula1>
      <formula2>20</formula2>
    </dataValidation>
    <dataValidation type="decimal" allowBlank="1" showInputMessage="1" showErrorMessage="1" sqref="B9">
      <formula1>0</formula1>
      <formula2>120</formula2>
    </dataValidation>
    <dataValidation type="list" allowBlank="1" showInputMessage="1" showErrorMessage="1" sqref="B3">
      <formula1>"Francés, Alemán"</formula1>
    </dataValidation>
    <dataValidation type="whole" allowBlank="1" showInputMessage="1" showErrorMessage="1" sqref="B6">
      <formula1>0</formula1>
      <formula2>12</formula2>
    </dataValidation>
    <dataValidation type="whole" allowBlank="1" showInputMessage="1" showErrorMessage="1" sqref="B7">
      <formula1>0</formula1>
      <formula2>8</formula2>
    </dataValidation>
    <dataValidation type="list" allowBlank="1" showInputMessage="1" showErrorMessage="1" sqref="B2">
      <formula1>$M$8:$M$11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/>
  </sheetPr>
  <dimension ref="A1:AA83"/>
  <sheetViews>
    <sheetView topLeftCell="A31" zoomScaleNormal="100" workbookViewId="0">
      <selection activeCell="A50" sqref="A50"/>
    </sheetView>
  </sheetViews>
  <sheetFormatPr baseColWidth="10" defaultColWidth="11.42578125" defaultRowHeight="11.25" x14ac:dyDescent="0.2"/>
  <cols>
    <col min="1" max="1" width="32.7109375" style="144" customWidth="1"/>
    <col min="2" max="3" width="15.42578125" style="104" customWidth="1"/>
    <col min="4" max="4" width="14.140625" style="104" customWidth="1"/>
    <col min="5" max="5" width="15.140625" style="104" customWidth="1"/>
    <col min="6" max="6" width="14" style="104" customWidth="1"/>
    <col min="7" max="9" width="12.85546875" style="104" bestFit="1" customWidth="1"/>
    <col min="10" max="10" width="11.28515625" style="104" bestFit="1" customWidth="1"/>
    <col min="11" max="11" width="11" style="104" customWidth="1"/>
    <col min="12" max="12" width="11.28515625" style="104" bestFit="1" customWidth="1"/>
    <col min="13" max="13" width="12.85546875" style="104" bestFit="1" customWidth="1"/>
    <col min="14" max="14" width="10.28515625" style="104" customWidth="1"/>
    <col min="15" max="15" width="10.42578125" style="104" customWidth="1"/>
    <col min="16" max="16" width="11.42578125" style="104" customWidth="1"/>
    <col min="17" max="17" width="10.42578125" style="104" customWidth="1"/>
    <col min="18" max="18" width="9.85546875" style="104" customWidth="1"/>
    <col min="19" max="20" width="10.140625" style="104" customWidth="1"/>
    <col min="21" max="21" width="13.7109375" style="104" customWidth="1"/>
    <col min="22" max="22" width="13" style="104" customWidth="1"/>
    <col min="23" max="23" width="11.42578125" style="105"/>
    <col min="24" max="25" width="12.28515625" style="105" bestFit="1" customWidth="1"/>
    <col min="26" max="27" width="11.42578125" style="105"/>
    <col min="28" max="16384" width="11.42578125" style="106"/>
  </cols>
  <sheetData>
    <row r="1" spans="1:22" ht="15.75" x14ac:dyDescent="0.25">
      <c r="A1" s="102" t="s">
        <v>54</v>
      </c>
      <c r="B1" s="103">
        <f>+'FICHA TEC. NUEVO MAGAP'!C5</f>
        <v>0</v>
      </c>
      <c r="C1" s="103"/>
      <c r="D1" s="103"/>
    </row>
    <row r="2" spans="1:22" ht="12.75" x14ac:dyDescent="0.2">
      <c r="A2" s="104" t="s">
        <v>0</v>
      </c>
      <c r="B2" s="107">
        <f>'FICHA TEC. NUEVO MAGAP'!C9</f>
        <v>0</v>
      </c>
      <c r="C2" s="108"/>
      <c r="D2" s="108" t="s">
        <v>97</v>
      </c>
      <c r="F2" s="142"/>
      <c r="G2" s="142"/>
    </row>
    <row r="3" spans="1:22" x14ac:dyDescent="0.2">
      <c r="A3" s="104" t="s">
        <v>1</v>
      </c>
      <c r="B3" s="107">
        <v>1</v>
      </c>
      <c r="C3" s="109"/>
      <c r="D3" s="110">
        <f>+'FICHA TEC. NUEVO MAGAP'!C11</f>
        <v>0</v>
      </c>
    </row>
    <row r="4" spans="1:22" x14ac:dyDescent="0.2">
      <c r="A4" s="104" t="s">
        <v>57</v>
      </c>
      <c r="B4" s="107">
        <f>+'FICHA TEC. NUEVO MAGAP'!C6</f>
        <v>0</v>
      </c>
      <c r="F4" s="104" t="s">
        <v>104</v>
      </c>
    </row>
    <row r="5" spans="1:22" x14ac:dyDescent="0.2">
      <c r="A5" s="104" t="s">
        <v>2</v>
      </c>
      <c r="B5" s="111">
        <f>+'Tabla Amortización CFN'!B9</f>
        <v>6.1646194129383325E-2</v>
      </c>
    </row>
    <row r="6" spans="1:22" x14ac:dyDescent="0.2">
      <c r="A6" s="104" t="s">
        <v>53</v>
      </c>
      <c r="B6" s="111">
        <f>+'FICHA TEC. NUEVO MAGAP'!C7</f>
        <v>0.05</v>
      </c>
    </row>
    <row r="7" spans="1:22" x14ac:dyDescent="0.2">
      <c r="A7" s="542" t="s">
        <v>3</v>
      </c>
      <c r="B7" s="543"/>
      <c r="C7" s="544"/>
    </row>
    <row r="8" spans="1:22" ht="34.5" customHeight="1" x14ac:dyDescent="0.2">
      <c r="A8" s="112"/>
      <c r="B8" s="113" t="s">
        <v>59</v>
      </c>
      <c r="C8" s="114" t="s">
        <v>58</v>
      </c>
    </row>
    <row r="9" spans="1:22" x14ac:dyDescent="0.2">
      <c r="A9" s="115">
        <f>+'FICHA TEC. NUEVO MAGAP'!B15</f>
        <v>0</v>
      </c>
      <c r="B9" s="499">
        <f>+'FICHA TEC. NUEVO MAGAP'!D15</f>
        <v>0</v>
      </c>
      <c r="C9" s="116">
        <f>+'FICHA TEC. NUEVO MAGAP'!E15</f>
        <v>0</v>
      </c>
      <c r="E9" s="104" t="s">
        <v>104</v>
      </c>
      <c r="F9" s="502">
        <f>(B12-(B12*0.2659))</f>
        <v>0</v>
      </c>
    </row>
    <row r="10" spans="1:22" x14ac:dyDescent="0.2">
      <c r="A10" s="112">
        <f>+'FICHA TEC. NUEVO MAGAP'!B16</f>
        <v>0</v>
      </c>
      <c r="B10" s="499">
        <f>+'FICHA TEC. NUEVO MAGAP'!D16</f>
        <v>0</v>
      </c>
      <c r="C10" s="116">
        <f>+'FICHA TEC. NUEVO MAGAP'!E16</f>
        <v>0</v>
      </c>
    </row>
    <row r="11" spans="1:22" x14ac:dyDescent="0.2">
      <c r="A11" s="112">
        <f>+'FICHA TEC. NUEVO MAGAP'!B17</f>
        <v>0</v>
      </c>
      <c r="B11" s="499">
        <f>+'FICHA TEC. NUEVO MAGAP'!D17</f>
        <v>0</v>
      </c>
      <c r="C11" s="116">
        <f>+'FICHA TEC. NUEVO MAGAP'!E17</f>
        <v>0</v>
      </c>
    </row>
    <row r="12" spans="1:22" x14ac:dyDescent="0.2">
      <c r="A12" s="117">
        <f>+'FICHA TEC. NUEVO MAGAP'!B18</f>
        <v>0</v>
      </c>
      <c r="B12" s="414">
        <f>+'FICHA TEC. NUEVO MAGAP'!D18</f>
        <v>0</v>
      </c>
      <c r="C12" s="117">
        <f>+'FICHA TEC. NUEVO MAGAP'!E18</f>
        <v>0</v>
      </c>
    </row>
    <row r="13" spans="1:22" x14ac:dyDescent="0.2">
      <c r="A13" s="104"/>
    </row>
    <row r="14" spans="1:22" ht="14.25" customHeight="1" x14ac:dyDescent="0.2">
      <c r="A14" s="118" t="s">
        <v>70</v>
      </c>
      <c r="B14" s="119">
        <v>1</v>
      </c>
      <c r="C14" s="119">
        <f>+B14+1</f>
        <v>2</v>
      </c>
      <c r="D14" s="119">
        <f t="shared" ref="D14:U14" si="0">+C14+1</f>
        <v>3</v>
      </c>
      <c r="E14" s="119">
        <f t="shared" si="0"/>
        <v>4</v>
      </c>
      <c r="F14" s="119">
        <f t="shared" si="0"/>
        <v>5</v>
      </c>
      <c r="G14" s="119">
        <f t="shared" si="0"/>
        <v>6</v>
      </c>
      <c r="H14" s="119">
        <f t="shared" si="0"/>
        <v>7</v>
      </c>
      <c r="I14" s="119">
        <f t="shared" si="0"/>
        <v>8</v>
      </c>
      <c r="J14" s="119">
        <f t="shared" si="0"/>
        <v>9</v>
      </c>
      <c r="K14" s="119">
        <f t="shared" si="0"/>
        <v>10</v>
      </c>
      <c r="L14" s="119">
        <f t="shared" si="0"/>
        <v>11</v>
      </c>
      <c r="M14" s="119">
        <f t="shared" si="0"/>
        <v>12</v>
      </c>
      <c r="N14" s="119">
        <f t="shared" si="0"/>
        <v>13</v>
      </c>
      <c r="O14" s="119">
        <f t="shared" si="0"/>
        <v>14</v>
      </c>
      <c r="P14" s="119">
        <f t="shared" si="0"/>
        <v>15</v>
      </c>
      <c r="Q14" s="119">
        <f t="shared" si="0"/>
        <v>16</v>
      </c>
      <c r="R14" s="119">
        <f t="shared" si="0"/>
        <v>17</v>
      </c>
      <c r="S14" s="119">
        <f t="shared" si="0"/>
        <v>18</v>
      </c>
      <c r="T14" s="119">
        <f t="shared" si="0"/>
        <v>19</v>
      </c>
      <c r="U14" s="119">
        <f t="shared" si="0"/>
        <v>20</v>
      </c>
      <c r="V14" s="120" t="s">
        <v>22</v>
      </c>
    </row>
    <row r="15" spans="1:22" x14ac:dyDescent="0.2">
      <c r="A15" s="121" t="s">
        <v>4</v>
      </c>
      <c r="B15" s="122" t="str">
        <f>IFERROR('FICHA TEC. NUEVO MAGAP'!G104/$D$3,"")</f>
        <v/>
      </c>
      <c r="C15" s="122" t="str">
        <f>IFERROR('FICHA TEC. NUEVO MAGAP'!H104/$D$3,"")</f>
        <v/>
      </c>
      <c r="D15" s="122" t="str">
        <f>IFERROR('FICHA TEC. NUEVO MAGAP'!I104/$D$3,"")</f>
        <v/>
      </c>
      <c r="E15" s="122" t="str">
        <f>IFERROR('FICHA TEC. NUEVO MAGAP'!J104/$D$3,"")</f>
        <v/>
      </c>
      <c r="F15" s="122" t="str">
        <f>IFERROR('FICHA TEC. NUEVO MAGAP'!K104/$D$3,"")</f>
        <v/>
      </c>
      <c r="G15" s="122" t="str">
        <f>IFERROR('FICHA TEC. NUEVO MAGAP'!L104/$D$3,"")</f>
        <v/>
      </c>
      <c r="H15" s="122" t="str">
        <f>IFERROR('FICHA TEC. NUEVO MAGAP'!M104/$D$3,"")</f>
        <v/>
      </c>
      <c r="I15" s="122" t="str">
        <f>IFERROR('FICHA TEC. NUEVO MAGAP'!N104/$D$3,"")</f>
        <v/>
      </c>
      <c r="J15" s="122" t="str">
        <f>IFERROR('FICHA TEC. NUEVO MAGAP'!O104/$D$3,"")</f>
        <v/>
      </c>
      <c r="K15" s="122" t="str">
        <f>IFERROR('FICHA TEC. NUEVO MAGAP'!P104/$D$3,"")</f>
        <v/>
      </c>
      <c r="L15" s="122" t="str">
        <f>IFERROR('FICHA TEC. NUEVO MAGAP'!Q104/$D$3,"")</f>
        <v/>
      </c>
      <c r="M15" s="122" t="str">
        <f>IFERROR('FICHA TEC. NUEVO MAGAP'!R104/$D$3,"")</f>
        <v/>
      </c>
      <c r="N15" s="122" t="str">
        <f>IFERROR('FICHA TEC. NUEVO MAGAP'!S104/$D$3,"")</f>
        <v/>
      </c>
      <c r="O15" s="122" t="str">
        <f>IFERROR('FICHA TEC. NUEVO MAGAP'!T104/$D$3,"")</f>
        <v/>
      </c>
      <c r="P15" s="122" t="str">
        <f>IFERROR('FICHA TEC. NUEVO MAGAP'!U104/$D$3,"")</f>
        <v/>
      </c>
      <c r="Q15" s="122" t="str">
        <f>IFERROR('FICHA TEC. NUEVO MAGAP'!V104/$D$3,"")</f>
        <v/>
      </c>
      <c r="R15" s="122" t="str">
        <f>IFERROR('FICHA TEC. NUEVO MAGAP'!W104/$D$3,"")</f>
        <v/>
      </c>
      <c r="S15" s="122" t="str">
        <f>IFERROR('FICHA TEC. NUEVO MAGAP'!X104/$D$3,"")</f>
        <v/>
      </c>
      <c r="T15" s="122" t="str">
        <f>IFERROR('FICHA TEC. NUEVO MAGAP'!Y104/$D$3,"")</f>
        <v/>
      </c>
      <c r="U15" s="122" t="str">
        <f>IFERROR('FICHA TEC. NUEVO MAGAP'!Z104/$D$3,"")</f>
        <v/>
      </c>
      <c r="V15" s="410">
        <f>SUM(B15:U15)</f>
        <v>0</v>
      </c>
    </row>
    <row r="16" spans="1:22" x14ac:dyDescent="0.2">
      <c r="A16" s="121" t="s">
        <v>5</v>
      </c>
      <c r="B16" s="122" t="str">
        <f>IFERROR('FICHA TEC. NUEVO MAGAP'!G157/$D$3,"")</f>
        <v/>
      </c>
      <c r="C16" s="122" t="str">
        <f>IFERROR('FICHA TEC. NUEVO MAGAP'!H157/$D$3,"")</f>
        <v/>
      </c>
      <c r="D16" s="122" t="str">
        <f>IFERROR('FICHA TEC. NUEVO MAGAP'!I157/$D$3,"")</f>
        <v/>
      </c>
      <c r="E16" s="122" t="str">
        <f>IFERROR('FICHA TEC. NUEVO MAGAP'!J157/$D$3,"")</f>
        <v/>
      </c>
      <c r="F16" s="122" t="str">
        <f>IFERROR('FICHA TEC. NUEVO MAGAP'!K157/$D$3,"")</f>
        <v/>
      </c>
      <c r="G16" s="122" t="str">
        <f>IFERROR('FICHA TEC. NUEVO MAGAP'!L157/$D$3,"")</f>
        <v/>
      </c>
      <c r="H16" s="122" t="str">
        <f>IFERROR('FICHA TEC. NUEVO MAGAP'!M157/$D$3,"")</f>
        <v/>
      </c>
      <c r="I16" s="122" t="str">
        <f>IFERROR('FICHA TEC. NUEVO MAGAP'!N157/$D$3,"")</f>
        <v/>
      </c>
      <c r="J16" s="122" t="str">
        <f>IFERROR('FICHA TEC. NUEVO MAGAP'!O157/$D$3,"")</f>
        <v/>
      </c>
      <c r="K16" s="122" t="str">
        <f>IFERROR('FICHA TEC. NUEVO MAGAP'!P157/$D$3,"")</f>
        <v/>
      </c>
      <c r="L16" s="122" t="str">
        <f>IFERROR('FICHA TEC. NUEVO MAGAP'!Q157/$D$3,"")</f>
        <v/>
      </c>
      <c r="M16" s="122" t="str">
        <f>IFERROR('FICHA TEC. NUEVO MAGAP'!R157/$D$3,"")</f>
        <v/>
      </c>
      <c r="N16" s="122" t="str">
        <f>IFERROR('FICHA TEC. NUEVO MAGAP'!S157/$D$3,"")</f>
        <v/>
      </c>
      <c r="O16" s="122" t="str">
        <f>IFERROR('FICHA TEC. NUEVO MAGAP'!T157/$D$3,"")</f>
        <v/>
      </c>
      <c r="P16" s="122" t="str">
        <f>IFERROR('FICHA TEC. NUEVO MAGAP'!U157/$D$3,"")</f>
        <v/>
      </c>
      <c r="Q16" s="122" t="str">
        <f>IFERROR('FICHA TEC. NUEVO MAGAP'!V157/$D$3,"")</f>
        <v/>
      </c>
      <c r="R16" s="122" t="str">
        <f>IFERROR('FICHA TEC. NUEVO MAGAP'!W157/$D$3,"")</f>
        <v/>
      </c>
      <c r="S16" s="122" t="str">
        <f>IFERROR('FICHA TEC. NUEVO MAGAP'!X157/$D$3,"")</f>
        <v/>
      </c>
      <c r="T16" s="122" t="str">
        <f>IFERROR('FICHA TEC. NUEVO MAGAP'!Y157/$D$3,"")</f>
        <v/>
      </c>
      <c r="U16" s="122" t="str">
        <f>IFERROR('FICHA TEC. NUEVO MAGAP'!Z157/$D$3,"")</f>
        <v/>
      </c>
      <c r="V16" s="410">
        <f>SUM(B16:U16)</f>
        <v>0</v>
      </c>
    </row>
    <row r="17" spans="1:27" x14ac:dyDescent="0.2">
      <c r="A17" s="121" t="s">
        <v>95</v>
      </c>
      <c r="B17" s="122" t="str">
        <f>IFERROR('FICHA TEC. NUEVO MAGAP'!G194/$D$3,"")</f>
        <v/>
      </c>
      <c r="C17" s="122" t="str">
        <f>IFERROR('FICHA TEC. NUEVO MAGAP'!H194/$D$3,"")</f>
        <v/>
      </c>
      <c r="D17" s="122" t="str">
        <f>IFERROR('FICHA TEC. NUEVO MAGAP'!I194/$D$3,"")</f>
        <v/>
      </c>
      <c r="E17" s="122" t="str">
        <f>IFERROR('FICHA TEC. NUEVO MAGAP'!J194/$D$3,"")</f>
        <v/>
      </c>
      <c r="F17" s="122" t="str">
        <f>IFERROR('FICHA TEC. NUEVO MAGAP'!K194/$D$3,"")</f>
        <v/>
      </c>
      <c r="G17" s="122" t="str">
        <f>IFERROR('FICHA TEC. NUEVO MAGAP'!L194/$D$3,"")</f>
        <v/>
      </c>
      <c r="H17" s="122" t="str">
        <f>IFERROR('FICHA TEC. NUEVO MAGAP'!M194/$D$3,"")</f>
        <v/>
      </c>
      <c r="I17" s="122" t="str">
        <f>IFERROR('FICHA TEC. NUEVO MAGAP'!N194/$D$3,"")</f>
        <v/>
      </c>
      <c r="J17" s="122" t="str">
        <f>IFERROR('FICHA TEC. NUEVO MAGAP'!O194/$D$3,"")</f>
        <v/>
      </c>
      <c r="K17" s="122" t="str">
        <f>IFERROR('FICHA TEC. NUEVO MAGAP'!P194/$D$3,"")</f>
        <v/>
      </c>
      <c r="L17" s="122" t="str">
        <f>IFERROR('FICHA TEC. NUEVO MAGAP'!Q194/$D$3,"")</f>
        <v/>
      </c>
      <c r="M17" s="122" t="str">
        <f>IFERROR('FICHA TEC. NUEVO MAGAP'!R194/$D$3,"")</f>
        <v/>
      </c>
      <c r="N17" s="122" t="str">
        <f>IFERROR('FICHA TEC. NUEVO MAGAP'!S194/$D$3,"")</f>
        <v/>
      </c>
      <c r="O17" s="122" t="str">
        <f>IFERROR('FICHA TEC. NUEVO MAGAP'!T194/$D$3,"")</f>
        <v/>
      </c>
      <c r="P17" s="122" t="str">
        <f>IFERROR('FICHA TEC. NUEVO MAGAP'!U194/$D$3,"")</f>
        <v/>
      </c>
      <c r="Q17" s="122" t="str">
        <f>IFERROR('FICHA TEC. NUEVO MAGAP'!V194/$D$3,"")</f>
        <v/>
      </c>
      <c r="R17" s="122" t="str">
        <f>IFERROR('FICHA TEC. NUEVO MAGAP'!W194/$D$3,"")</f>
        <v/>
      </c>
      <c r="S17" s="122" t="str">
        <f>IFERROR('FICHA TEC. NUEVO MAGAP'!X194/$D$3,"")</f>
        <v/>
      </c>
      <c r="T17" s="122" t="str">
        <f>IFERROR('FICHA TEC. NUEVO MAGAP'!Y194/$D$3,"")</f>
        <v/>
      </c>
      <c r="U17" s="122" t="str">
        <f>IFERROR('FICHA TEC. NUEVO MAGAP'!Z194/$D$3,"")</f>
        <v/>
      </c>
      <c r="V17" s="410">
        <f>SUM(B17:U17)</f>
        <v>0</v>
      </c>
    </row>
    <row r="18" spans="1:27" x14ac:dyDescent="0.2">
      <c r="A18" s="121" t="s">
        <v>6</v>
      </c>
      <c r="B18" s="122" t="str">
        <f>IFERROR('FICHA TEC. NUEVO MAGAP'!G229/$D$3,"")</f>
        <v/>
      </c>
      <c r="C18" s="122" t="str">
        <f>IFERROR('FICHA TEC. NUEVO MAGAP'!H229/$D$3,"")</f>
        <v/>
      </c>
      <c r="D18" s="122" t="str">
        <f>IFERROR('FICHA TEC. NUEVO MAGAP'!I229/$D$3,"")</f>
        <v/>
      </c>
      <c r="E18" s="122" t="str">
        <f>IFERROR('FICHA TEC. NUEVO MAGAP'!J229/$D$3,"")</f>
        <v/>
      </c>
      <c r="F18" s="122" t="str">
        <f>IFERROR('FICHA TEC. NUEVO MAGAP'!K229/$D$3,"")</f>
        <v/>
      </c>
      <c r="G18" s="122" t="str">
        <f>IFERROR('FICHA TEC. NUEVO MAGAP'!L229/$D$3,"")</f>
        <v/>
      </c>
      <c r="H18" s="122" t="str">
        <f>IFERROR('FICHA TEC. NUEVO MAGAP'!M229/$D$3,"")</f>
        <v/>
      </c>
      <c r="I18" s="122" t="str">
        <f>IFERROR('FICHA TEC. NUEVO MAGAP'!N229/$D$3,"")</f>
        <v/>
      </c>
      <c r="J18" s="122" t="str">
        <f>IFERROR('FICHA TEC. NUEVO MAGAP'!O229/$D$3,"")</f>
        <v/>
      </c>
      <c r="K18" s="122" t="str">
        <f>IFERROR('FICHA TEC. NUEVO MAGAP'!P229/$D$3,"")</f>
        <v/>
      </c>
      <c r="L18" s="122" t="str">
        <f>IFERROR('FICHA TEC. NUEVO MAGAP'!Q229/$D$3,"")</f>
        <v/>
      </c>
      <c r="M18" s="122" t="str">
        <f>IFERROR('FICHA TEC. NUEVO MAGAP'!R229/$D$3,"")</f>
        <v/>
      </c>
      <c r="N18" s="122" t="str">
        <f>IFERROR('FICHA TEC. NUEVO MAGAP'!S229/$D$3,"")</f>
        <v/>
      </c>
      <c r="O18" s="122" t="str">
        <f>IFERROR('FICHA TEC. NUEVO MAGAP'!T229/$D$3,"")</f>
        <v/>
      </c>
      <c r="P18" s="122" t="str">
        <f>IFERROR('FICHA TEC. NUEVO MAGAP'!U229/$D$3,"")</f>
        <v/>
      </c>
      <c r="Q18" s="122" t="str">
        <f>IFERROR('FICHA TEC. NUEVO MAGAP'!V229/$D$3,"")</f>
        <v/>
      </c>
      <c r="R18" s="122" t="str">
        <f>IFERROR('FICHA TEC. NUEVO MAGAP'!W229/$D$3,"")</f>
        <v/>
      </c>
      <c r="S18" s="122" t="str">
        <f>IFERROR('FICHA TEC. NUEVO MAGAP'!X229/$D$3,"")</f>
        <v/>
      </c>
      <c r="T18" s="122" t="str">
        <f>IFERROR('FICHA TEC. NUEVO MAGAP'!Y229/$D$3,"")</f>
        <v/>
      </c>
      <c r="U18" s="122" t="str">
        <f>IFERROR('FICHA TEC. NUEVO MAGAP'!Z229/$D$3,"")</f>
        <v/>
      </c>
      <c r="V18" s="410">
        <f>SUM(B18:U18)</f>
        <v>0</v>
      </c>
    </row>
    <row r="19" spans="1:27" x14ac:dyDescent="0.2">
      <c r="A19" s="121" t="s">
        <v>51</v>
      </c>
      <c r="B19" s="122">
        <f>SUM(B15:B18)*$B$6</f>
        <v>0</v>
      </c>
      <c r="C19" s="122">
        <f t="shared" ref="C19:T19" si="1">SUM(C15:C18)*$B$6</f>
        <v>0</v>
      </c>
      <c r="D19" s="122">
        <f t="shared" si="1"/>
        <v>0</v>
      </c>
      <c r="E19" s="122">
        <f t="shared" si="1"/>
        <v>0</v>
      </c>
      <c r="F19" s="122">
        <f t="shared" si="1"/>
        <v>0</v>
      </c>
      <c r="G19" s="122">
        <f t="shared" si="1"/>
        <v>0</v>
      </c>
      <c r="H19" s="122">
        <f t="shared" si="1"/>
        <v>0</v>
      </c>
      <c r="I19" s="122">
        <f t="shared" si="1"/>
        <v>0</v>
      </c>
      <c r="J19" s="122">
        <f t="shared" si="1"/>
        <v>0</v>
      </c>
      <c r="K19" s="122">
        <f t="shared" si="1"/>
        <v>0</v>
      </c>
      <c r="L19" s="122">
        <f t="shared" si="1"/>
        <v>0</v>
      </c>
      <c r="M19" s="122">
        <f t="shared" si="1"/>
        <v>0</v>
      </c>
      <c r="N19" s="122">
        <f t="shared" si="1"/>
        <v>0</v>
      </c>
      <c r="O19" s="122">
        <f t="shared" si="1"/>
        <v>0</v>
      </c>
      <c r="P19" s="122">
        <f t="shared" si="1"/>
        <v>0</v>
      </c>
      <c r="Q19" s="122">
        <f t="shared" si="1"/>
        <v>0</v>
      </c>
      <c r="R19" s="122">
        <f t="shared" si="1"/>
        <v>0</v>
      </c>
      <c r="S19" s="122">
        <f t="shared" si="1"/>
        <v>0</v>
      </c>
      <c r="T19" s="122">
        <f t="shared" si="1"/>
        <v>0</v>
      </c>
      <c r="U19" s="122">
        <f>SUM(U15:U18)*$B$6</f>
        <v>0</v>
      </c>
      <c r="V19" s="122">
        <f>SUM(V15:V18)*$B$6</f>
        <v>0</v>
      </c>
    </row>
    <row r="20" spans="1:27" x14ac:dyDescent="0.2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5"/>
    </row>
    <row r="21" spans="1:27" ht="12.75" x14ac:dyDescent="0.2">
      <c r="A21" s="126" t="s">
        <v>7</v>
      </c>
    </row>
    <row r="22" spans="1:27" ht="15.75" customHeight="1" x14ac:dyDescent="0.2">
      <c r="A22" s="127" t="s">
        <v>66</v>
      </c>
      <c r="B22" s="128">
        <v>2019</v>
      </c>
      <c r="C22" s="129">
        <f>B22+1</f>
        <v>2020</v>
      </c>
      <c r="D22" s="129">
        <f>+C22+1</f>
        <v>2021</v>
      </c>
      <c r="E22" s="129">
        <f t="shared" ref="E22:J22" si="2">+D22+1</f>
        <v>2022</v>
      </c>
      <c r="F22" s="129">
        <f t="shared" si="2"/>
        <v>2023</v>
      </c>
      <c r="G22" s="129">
        <f t="shared" si="2"/>
        <v>2024</v>
      </c>
      <c r="H22" s="129">
        <f t="shared" si="2"/>
        <v>2025</v>
      </c>
      <c r="I22" s="129">
        <f t="shared" si="2"/>
        <v>2026</v>
      </c>
      <c r="J22" s="129">
        <f t="shared" si="2"/>
        <v>2027</v>
      </c>
      <c r="K22" s="129">
        <f t="shared" ref="K22:U22" si="3">+J22+1</f>
        <v>2028</v>
      </c>
      <c r="L22" s="129">
        <f t="shared" si="3"/>
        <v>2029</v>
      </c>
      <c r="M22" s="129">
        <f t="shared" si="3"/>
        <v>2030</v>
      </c>
      <c r="N22" s="129">
        <f t="shared" si="3"/>
        <v>2031</v>
      </c>
      <c r="O22" s="129">
        <f t="shared" si="3"/>
        <v>2032</v>
      </c>
      <c r="P22" s="129">
        <f t="shared" si="3"/>
        <v>2033</v>
      </c>
      <c r="Q22" s="129">
        <f t="shared" si="3"/>
        <v>2034</v>
      </c>
      <c r="R22" s="129">
        <f t="shared" si="3"/>
        <v>2035</v>
      </c>
      <c r="S22" s="129">
        <f t="shared" si="3"/>
        <v>2036</v>
      </c>
      <c r="T22" s="129">
        <f t="shared" si="3"/>
        <v>2037</v>
      </c>
      <c r="U22" s="129">
        <f t="shared" si="3"/>
        <v>2038</v>
      </c>
      <c r="V22" s="130" t="s">
        <v>22</v>
      </c>
    </row>
    <row r="23" spans="1:27" ht="12.75" x14ac:dyDescent="0.2">
      <c r="A23" s="131" t="s">
        <v>8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>
        <f t="shared" ref="V23:V28" si="4">SUM(B23:U23)</f>
        <v>0</v>
      </c>
    </row>
    <row r="24" spans="1:27" x14ac:dyDescent="0.2">
      <c r="A24" s="132" t="s">
        <v>79</v>
      </c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  <c r="S24" s="487"/>
      <c r="T24" s="487"/>
      <c r="U24" s="487"/>
      <c r="V24" s="487">
        <f t="shared" si="4"/>
        <v>0</v>
      </c>
    </row>
    <row r="25" spans="1:27" x14ac:dyDescent="0.2">
      <c r="A25" s="122">
        <f>+'FICHA TEC. NUEVO MAGAP'!B15</f>
        <v>0</v>
      </c>
      <c r="B25" s="122">
        <f>+'FICHA TEC. NUEVO MAGAP'!G15</f>
        <v>0</v>
      </c>
      <c r="C25" s="122">
        <f>+'FICHA TEC. NUEVO MAGAP'!H15</f>
        <v>0</v>
      </c>
      <c r="D25" s="122">
        <f>+'FICHA TEC. NUEVO MAGAP'!I15</f>
        <v>0</v>
      </c>
      <c r="E25" s="122">
        <f>+'FICHA TEC. NUEVO MAGAP'!J15</f>
        <v>0</v>
      </c>
      <c r="F25" s="122">
        <f>+'FICHA TEC. NUEVO MAGAP'!K15</f>
        <v>0</v>
      </c>
      <c r="G25" s="122">
        <f>+'FICHA TEC. NUEVO MAGAP'!L15</f>
        <v>0</v>
      </c>
      <c r="H25" s="122">
        <f>+'FICHA TEC. NUEVO MAGAP'!M15</f>
        <v>0</v>
      </c>
      <c r="I25" s="122">
        <f>+'FICHA TEC. NUEVO MAGAP'!N15</f>
        <v>0</v>
      </c>
      <c r="J25" s="122">
        <f>+'FICHA TEC. NUEVO MAGAP'!O15</f>
        <v>0</v>
      </c>
      <c r="K25" s="122">
        <f>+'FICHA TEC. NUEVO MAGAP'!P15</f>
        <v>0</v>
      </c>
      <c r="L25" s="122">
        <f>+'FICHA TEC. NUEVO MAGAP'!Q15</f>
        <v>0</v>
      </c>
      <c r="M25" s="122">
        <f>+'FICHA TEC. NUEVO MAGAP'!R15</f>
        <v>0</v>
      </c>
      <c r="N25" s="122">
        <f>+'FICHA TEC. NUEVO MAGAP'!S15</f>
        <v>0</v>
      </c>
      <c r="O25" s="122">
        <f>+'FICHA TEC. NUEVO MAGAP'!T15</f>
        <v>0</v>
      </c>
      <c r="P25" s="122">
        <f>+'FICHA TEC. NUEVO MAGAP'!U15</f>
        <v>0</v>
      </c>
      <c r="Q25" s="122">
        <f>+'FICHA TEC. NUEVO MAGAP'!V15</f>
        <v>0</v>
      </c>
      <c r="R25" s="122">
        <f>+'FICHA TEC. NUEVO MAGAP'!W15</f>
        <v>0</v>
      </c>
      <c r="S25" s="122">
        <f>+'FICHA TEC. NUEVO MAGAP'!X15</f>
        <v>0</v>
      </c>
      <c r="T25" s="122">
        <f>+'FICHA TEC. NUEVO MAGAP'!Y15</f>
        <v>0</v>
      </c>
      <c r="U25" s="122">
        <f>+'FICHA TEC. NUEVO MAGAP'!Z15</f>
        <v>0</v>
      </c>
      <c r="V25" s="122">
        <f t="shared" si="4"/>
        <v>0</v>
      </c>
    </row>
    <row r="26" spans="1:27" x14ac:dyDescent="0.2">
      <c r="A26" s="122">
        <f>+'FICHA TEC. NUEVO MAGAP'!B16</f>
        <v>0</v>
      </c>
      <c r="B26" s="122">
        <f>+'FICHA TEC. NUEVO MAGAP'!G16</f>
        <v>0</v>
      </c>
      <c r="C26" s="122">
        <f>+'FICHA TEC. NUEVO MAGAP'!H16</f>
        <v>0</v>
      </c>
      <c r="D26" s="122">
        <f>+'FICHA TEC. NUEVO MAGAP'!I16</f>
        <v>0</v>
      </c>
      <c r="E26" s="122">
        <f>+'FICHA TEC. NUEVO MAGAP'!J16</f>
        <v>0</v>
      </c>
      <c r="F26" s="122">
        <f>+'FICHA TEC. NUEVO MAGAP'!K16</f>
        <v>0</v>
      </c>
      <c r="G26" s="122">
        <f>+'FICHA TEC. NUEVO MAGAP'!L16</f>
        <v>0</v>
      </c>
      <c r="H26" s="122">
        <f>+'FICHA TEC. NUEVO MAGAP'!M16</f>
        <v>0</v>
      </c>
      <c r="I26" s="122">
        <f>+'FICHA TEC. NUEVO MAGAP'!N16</f>
        <v>0</v>
      </c>
      <c r="J26" s="122">
        <f>+'FICHA TEC. NUEVO MAGAP'!O16</f>
        <v>0</v>
      </c>
      <c r="K26" s="122">
        <f>+'FICHA TEC. NUEVO MAGAP'!P16</f>
        <v>0</v>
      </c>
      <c r="L26" s="122">
        <f>+'FICHA TEC. NUEVO MAGAP'!Q16</f>
        <v>0</v>
      </c>
      <c r="M26" s="122">
        <f>+'FICHA TEC. NUEVO MAGAP'!R16</f>
        <v>0</v>
      </c>
      <c r="N26" s="122">
        <f>+'FICHA TEC. NUEVO MAGAP'!S16</f>
        <v>0</v>
      </c>
      <c r="O26" s="122">
        <f>+'FICHA TEC. NUEVO MAGAP'!T16</f>
        <v>0</v>
      </c>
      <c r="P26" s="122">
        <f>+'FICHA TEC. NUEVO MAGAP'!U16</f>
        <v>0</v>
      </c>
      <c r="Q26" s="122">
        <f>+'FICHA TEC. NUEVO MAGAP'!V16</f>
        <v>0</v>
      </c>
      <c r="R26" s="122">
        <f>+'FICHA TEC. NUEVO MAGAP'!W16</f>
        <v>0</v>
      </c>
      <c r="S26" s="122">
        <f>+'FICHA TEC. NUEVO MAGAP'!X16</f>
        <v>0</v>
      </c>
      <c r="T26" s="122">
        <f>+'FICHA TEC. NUEVO MAGAP'!Y16</f>
        <v>0</v>
      </c>
      <c r="U26" s="122">
        <f>+'FICHA TEC. NUEVO MAGAP'!Z16</f>
        <v>0</v>
      </c>
      <c r="V26" s="122">
        <f t="shared" si="4"/>
        <v>0</v>
      </c>
    </row>
    <row r="27" spans="1:27" x14ac:dyDescent="0.2">
      <c r="A27" s="122">
        <f>+'FICHA TEC. NUEVO MAGAP'!B17</f>
        <v>0</v>
      </c>
      <c r="B27" s="122">
        <f>+'FICHA TEC. NUEVO MAGAP'!G17</f>
        <v>0</v>
      </c>
      <c r="C27" s="122">
        <f>+'FICHA TEC. NUEVO MAGAP'!H17</f>
        <v>0</v>
      </c>
      <c r="D27" s="122">
        <f>+'FICHA TEC. NUEVO MAGAP'!I17</f>
        <v>0</v>
      </c>
      <c r="E27" s="122">
        <f>+'FICHA TEC. NUEVO MAGAP'!J17</f>
        <v>0</v>
      </c>
      <c r="F27" s="122">
        <f>+'FICHA TEC. NUEVO MAGAP'!K17</f>
        <v>0</v>
      </c>
      <c r="G27" s="122">
        <f>+'FICHA TEC. NUEVO MAGAP'!L17</f>
        <v>0</v>
      </c>
      <c r="H27" s="122">
        <f>+'FICHA TEC. NUEVO MAGAP'!M17</f>
        <v>0</v>
      </c>
      <c r="I27" s="122">
        <f>+'FICHA TEC. NUEVO MAGAP'!N17</f>
        <v>0</v>
      </c>
      <c r="J27" s="122">
        <f>+'FICHA TEC. NUEVO MAGAP'!O17</f>
        <v>0</v>
      </c>
      <c r="K27" s="122">
        <f>+'FICHA TEC. NUEVO MAGAP'!P17</f>
        <v>0</v>
      </c>
      <c r="L27" s="122">
        <f>+'FICHA TEC. NUEVO MAGAP'!Q17</f>
        <v>0</v>
      </c>
      <c r="M27" s="122">
        <f>+'FICHA TEC. NUEVO MAGAP'!R17</f>
        <v>0</v>
      </c>
      <c r="N27" s="122">
        <f>+'FICHA TEC. NUEVO MAGAP'!S17</f>
        <v>0</v>
      </c>
      <c r="O27" s="122">
        <f>+'FICHA TEC. NUEVO MAGAP'!T17</f>
        <v>0</v>
      </c>
      <c r="P27" s="122">
        <f>+'FICHA TEC. NUEVO MAGAP'!U17</f>
        <v>0</v>
      </c>
      <c r="Q27" s="122">
        <f>+'FICHA TEC. NUEVO MAGAP'!V17</f>
        <v>0</v>
      </c>
      <c r="R27" s="122">
        <f>+'FICHA TEC. NUEVO MAGAP'!W17</f>
        <v>0</v>
      </c>
      <c r="S27" s="122">
        <f>+'FICHA TEC. NUEVO MAGAP'!X17</f>
        <v>0</v>
      </c>
      <c r="T27" s="122">
        <f>+'FICHA TEC. NUEVO MAGAP'!Y17</f>
        <v>0</v>
      </c>
      <c r="U27" s="122">
        <f>+'FICHA TEC. NUEVO MAGAP'!Z17</f>
        <v>0</v>
      </c>
      <c r="V27" s="122">
        <f t="shared" si="4"/>
        <v>0</v>
      </c>
    </row>
    <row r="28" spans="1:27" x14ac:dyDescent="0.2">
      <c r="A28" s="122">
        <f>+'FICHA TEC. NUEVO MAGAP'!B18</f>
        <v>0</v>
      </c>
      <c r="B28" s="122">
        <f>+'FICHA TEC. NUEVO MAGAP'!G18</f>
        <v>0</v>
      </c>
      <c r="C28" s="122">
        <f>+'FICHA TEC. NUEVO MAGAP'!H18</f>
        <v>0</v>
      </c>
      <c r="D28" s="122">
        <f>+'FICHA TEC. NUEVO MAGAP'!I18</f>
        <v>0</v>
      </c>
      <c r="E28" s="122">
        <f>+'FICHA TEC. NUEVO MAGAP'!J18</f>
        <v>0</v>
      </c>
      <c r="F28" s="122">
        <f>+'FICHA TEC. NUEVO MAGAP'!K18</f>
        <v>0</v>
      </c>
      <c r="G28" s="122">
        <f>+'FICHA TEC. NUEVO MAGAP'!L18</f>
        <v>0</v>
      </c>
      <c r="H28" s="122">
        <f>+'FICHA TEC. NUEVO MAGAP'!M18</f>
        <v>0</v>
      </c>
      <c r="I28" s="122">
        <f>+'FICHA TEC. NUEVO MAGAP'!N18</f>
        <v>0</v>
      </c>
      <c r="J28" s="122">
        <f>+'FICHA TEC. NUEVO MAGAP'!O18</f>
        <v>0</v>
      </c>
      <c r="K28" s="122">
        <f>+'FICHA TEC. NUEVO MAGAP'!P18</f>
        <v>0</v>
      </c>
      <c r="L28" s="122">
        <f>+'FICHA TEC. NUEVO MAGAP'!Q18</f>
        <v>0</v>
      </c>
      <c r="M28" s="122">
        <f>+'FICHA TEC. NUEVO MAGAP'!R18</f>
        <v>0</v>
      </c>
      <c r="N28" s="122">
        <f>+'FICHA TEC. NUEVO MAGAP'!S18</f>
        <v>0</v>
      </c>
      <c r="O28" s="122">
        <f>+'FICHA TEC. NUEVO MAGAP'!T18</f>
        <v>0</v>
      </c>
      <c r="P28" s="122">
        <f>+'FICHA TEC. NUEVO MAGAP'!U18</f>
        <v>0</v>
      </c>
      <c r="Q28" s="122">
        <f>+'FICHA TEC. NUEVO MAGAP'!V18</f>
        <v>0</v>
      </c>
      <c r="R28" s="122">
        <f>+'FICHA TEC. NUEVO MAGAP'!W18</f>
        <v>0</v>
      </c>
      <c r="S28" s="122">
        <f>+'FICHA TEC. NUEVO MAGAP'!X18</f>
        <v>0</v>
      </c>
      <c r="T28" s="122">
        <f>+'FICHA TEC. NUEVO MAGAP'!Y18</f>
        <v>0</v>
      </c>
      <c r="U28" s="122">
        <f>+'FICHA TEC. NUEVO MAGAP'!Z18</f>
        <v>0</v>
      </c>
      <c r="V28" s="122">
        <f t="shared" si="4"/>
        <v>0</v>
      </c>
    </row>
    <row r="29" spans="1:27" s="136" customFormat="1" ht="24.75" customHeight="1" x14ac:dyDescent="0.2">
      <c r="A29" s="134" t="s">
        <v>79</v>
      </c>
      <c r="B29" s="488">
        <f>SUM(B25:B28)</f>
        <v>0</v>
      </c>
      <c r="C29" s="488">
        <f t="shared" ref="C29:U29" si="5">SUM(C25:C28)</f>
        <v>0</v>
      </c>
      <c r="D29" s="488">
        <f t="shared" si="5"/>
        <v>0</v>
      </c>
      <c r="E29" s="488">
        <f t="shared" si="5"/>
        <v>0</v>
      </c>
      <c r="F29" s="488">
        <f t="shared" si="5"/>
        <v>0</v>
      </c>
      <c r="G29" s="488">
        <f t="shared" si="5"/>
        <v>0</v>
      </c>
      <c r="H29" s="488">
        <f t="shared" si="5"/>
        <v>0</v>
      </c>
      <c r="I29" s="488">
        <f t="shared" si="5"/>
        <v>0</v>
      </c>
      <c r="J29" s="488">
        <f t="shared" si="5"/>
        <v>0</v>
      </c>
      <c r="K29" s="488">
        <f t="shared" si="5"/>
        <v>0</v>
      </c>
      <c r="L29" s="488">
        <f t="shared" si="5"/>
        <v>0</v>
      </c>
      <c r="M29" s="488">
        <f t="shared" si="5"/>
        <v>0</v>
      </c>
      <c r="N29" s="488">
        <f t="shared" si="5"/>
        <v>0</v>
      </c>
      <c r="O29" s="488">
        <f t="shared" si="5"/>
        <v>0</v>
      </c>
      <c r="P29" s="488">
        <f t="shared" si="5"/>
        <v>0</v>
      </c>
      <c r="Q29" s="488">
        <f t="shared" si="5"/>
        <v>0</v>
      </c>
      <c r="R29" s="488">
        <f t="shared" si="5"/>
        <v>0</v>
      </c>
      <c r="S29" s="488">
        <f t="shared" si="5"/>
        <v>0</v>
      </c>
      <c r="T29" s="488">
        <f t="shared" si="5"/>
        <v>0</v>
      </c>
      <c r="U29" s="488">
        <f t="shared" si="5"/>
        <v>0</v>
      </c>
      <c r="V29" s="488">
        <f>SUM(V25:V28)</f>
        <v>0</v>
      </c>
      <c r="W29" s="135"/>
      <c r="X29" s="135"/>
      <c r="Y29" s="135"/>
      <c r="Z29" s="135"/>
      <c r="AA29" s="135"/>
    </row>
    <row r="30" spans="1:27" x14ac:dyDescent="0.2">
      <c r="A30" s="132" t="s">
        <v>85</v>
      </c>
      <c r="B30" s="489"/>
      <c r="C30" s="489"/>
      <c r="D30" s="489"/>
      <c r="E30" s="489"/>
      <c r="F30" s="487"/>
      <c r="G30" s="487"/>
      <c r="H30" s="487"/>
      <c r="I30" s="487"/>
      <c r="J30" s="487"/>
      <c r="K30" s="487"/>
      <c r="L30" s="487"/>
      <c r="M30" s="487"/>
      <c r="N30" s="487"/>
      <c r="O30" s="487"/>
      <c r="P30" s="487"/>
      <c r="Q30" s="487"/>
      <c r="R30" s="487"/>
      <c r="S30" s="487"/>
      <c r="T30" s="487"/>
      <c r="U30" s="487"/>
      <c r="V30" s="487"/>
    </row>
    <row r="31" spans="1:27" x14ac:dyDescent="0.2">
      <c r="A31" s="412" t="s">
        <v>77</v>
      </c>
      <c r="B31" s="412" t="str">
        <f>IFERROR(B15*$D$3,"")</f>
        <v/>
      </c>
      <c r="C31" s="412" t="str">
        <f t="shared" ref="C31:U31" si="6">IFERROR(C15*$D$3,"")</f>
        <v/>
      </c>
      <c r="D31" s="412" t="str">
        <f t="shared" si="6"/>
        <v/>
      </c>
      <c r="E31" s="412" t="str">
        <f t="shared" si="6"/>
        <v/>
      </c>
      <c r="F31" s="412" t="str">
        <f t="shared" si="6"/>
        <v/>
      </c>
      <c r="G31" s="412" t="str">
        <f t="shared" si="6"/>
        <v/>
      </c>
      <c r="H31" s="412" t="str">
        <f t="shared" si="6"/>
        <v/>
      </c>
      <c r="I31" s="412" t="str">
        <f t="shared" si="6"/>
        <v/>
      </c>
      <c r="J31" s="412" t="str">
        <f t="shared" si="6"/>
        <v/>
      </c>
      <c r="K31" s="412" t="str">
        <f t="shared" si="6"/>
        <v/>
      </c>
      <c r="L31" s="412" t="str">
        <f t="shared" si="6"/>
        <v/>
      </c>
      <c r="M31" s="412" t="str">
        <f t="shared" si="6"/>
        <v/>
      </c>
      <c r="N31" s="412" t="str">
        <f t="shared" si="6"/>
        <v/>
      </c>
      <c r="O31" s="412" t="str">
        <f t="shared" si="6"/>
        <v/>
      </c>
      <c r="P31" s="412" t="str">
        <f t="shared" si="6"/>
        <v/>
      </c>
      <c r="Q31" s="412" t="str">
        <f t="shared" si="6"/>
        <v/>
      </c>
      <c r="R31" s="412" t="str">
        <f t="shared" si="6"/>
        <v/>
      </c>
      <c r="S31" s="412" t="str">
        <f t="shared" si="6"/>
        <v/>
      </c>
      <c r="T31" s="412" t="str">
        <f t="shared" si="6"/>
        <v/>
      </c>
      <c r="U31" s="412" t="str">
        <f t="shared" si="6"/>
        <v/>
      </c>
      <c r="V31" s="410">
        <f t="shared" ref="V31:V37" si="7">SUM(B31:U31)</f>
        <v>0</v>
      </c>
    </row>
    <row r="32" spans="1:27" x14ac:dyDescent="0.2">
      <c r="A32" s="122" t="s">
        <v>55</v>
      </c>
      <c r="B32" s="412" t="str">
        <f>IFERROR(B16*$D$3,"")</f>
        <v/>
      </c>
      <c r="C32" s="412" t="str">
        <f t="shared" ref="C32:U32" si="8">IFERROR(C16*$D$3,"")</f>
        <v/>
      </c>
      <c r="D32" s="412" t="str">
        <f t="shared" si="8"/>
        <v/>
      </c>
      <c r="E32" s="412" t="str">
        <f t="shared" si="8"/>
        <v/>
      </c>
      <c r="F32" s="412" t="str">
        <f t="shared" si="8"/>
        <v/>
      </c>
      <c r="G32" s="412" t="str">
        <f t="shared" si="8"/>
        <v/>
      </c>
      <c r="H32" s="412" t="str">
        <f t="shared" si="8"/>
        <v/>
      </c>
      <c r="I32" s="412" t="str">
        <f t="shared" si="8"/>
        <v/>
      </c>
      <c r="J32" s="412" t="str">
        <f t="shared" si="8"/>
        <v/>
      </c>
      <c r="K32" s="412" t="str">
        <f t="shared" si="8"/>
        <v/>
      </c>
      <c r="L32" s="412" t="str">
        <f t="shared" si="8"/>
        <v/>
      </c>
      <c r="M32" s="412" t="str">
        <f t="shared" si="8"/>
        <v/>
      </c>
      <c r="N32" s="412" t="str">
        <f t="shared" si="8"/>
        <v/>
      </c>
      <c r="O32" s="412" t="str">
        <f t="shared" si="8"/>
        <v/>
      </c>
      <c r="P32" s="412" t="str">
        <f t="shared" si="8"/>
        <v/>
      </c>
      <c r="Q32" s="412" t="str">
        <f t="shared" si="8"/>
        <v/>
      </c>
      <c r="R32" s="412" t="str">
        <f t="shared" si="8"/>
        <v/>
      </c>
      <c r="S32" s="412" t="str">
        <f t="shared" si="8"/>
        <v/>
      </c>
      <c r="T32" s="412" t="str">
        <f t="shared" si="8"/>
        <v/>
      </c>
      <c r="U32" s="412" t="str">
        <f t="shared" si="8"/>
        <v/>
      </c>
      <c r="V32" s="410">
        <f t="shared" si="7"/>
        <v>0</v>
      </c>
    </row>
    <row r="33" spans="1:27" x14ac:dyDescent="0.2">
      <c r="A33" s="122" t="s">
        <v>96</v>
      </c>
      <c r="B33" s="412" t="str">
        <f>IFERROR(B17*$D$3,"")</f>
        <v/>
      </c>
      <c r="C33" s="412" t="str">
        <f t="shared" ref="C33:U33" si="9">IFERROR(C17*$D$3,"")</f>
        <v/>
      </c>
      <c r="D33" s="412" t="str">
        <f t="shared" si="9"/>
        <v/>
      </c>
      <c r="E33" s="412" t="str">
        <f t="shared" si="9"/>
        <v/>
      </c>
      <c r="F33" s="412" t="str">
        <f t="shared" si="9"/>
        <v/>
      </c>
      <c r="G33" s="412" t="str">
        <f t="shared" si="9"/>
        <v/>
      </c>
      <c r="H33" s="412" t="str">
        <f t="shared" si="9"/>
        <v/>
      </c>
      <c r="I33" s="412" t="str">
        <f t="shared" si="9"/>
        <v/>
      </c>
      <c r="J33" s="412" t="str">
        <f t="shared" si="9"/>
        <v/>
      </c>
      <c r="K33" s="412" t="str">
        <f t="shared" si="9"/>
        <v/>
      </c>
      <c r="L33" s="412" t="str">
        <f t="shared" si="9"/>
        <v/>
      </c>
      <c r="M33" s="412" t="str">
        <f t="shared" si="9"/>
        <v/>
      </c>
      <c r="N33" s="412" t="str">
        <f t="shared" si="9"/>
        <v/>
      </c>
      <c r="O33" s="412" t="str">
        <f t="shared" si="9"/>
        <v/>
      </c>
      <c r="P33" s="412" t="str">
        <f t="shared" si="9"/>
        <v/>
      </c>
      <c r="Q33" s="412" t="str">
        <f t="shared" si="9"/>
        <v/>
      </c>
      <c r="R33" s="412" t="str">
        <f t="shared" si="9"/>
        <v/>
      </c>
      <c r="S33" s="412" t="str">
        <f t="shared" si="9"/>
        <v/>
      </c>
      <c r="T33" s="412" t="str">
        <f t="shared" si="9"/>
        <v/>
      </c>
      <c r="U33" s="412" t="str">
        <f t="shared" si="9"/>
        <v/>
      </c>
      <c r="V33" s="410">
        <f t="shared" si="7"/>
        <v>0</v>
      </c>
    </row>
    <row r="34" spans="1:27" x14ac:dyDescent="0.2">
      <c r="A34" s="122" t="s">
        <v>56</v>
      </c>
      <c r="B34" s="412" t="str">
        <f>IFERROR(B18*$D$3,"")</f>
        <v/>
      </c>
      <c r="C34" s="412" t="str">
        <f t="shared" ref="C34:U34" si="10">IFERROR(C18*$D$3,"")</f>
        <v/>
      </c>
      <c r="D34" s="412" t="str">
        <f t="shared" si="10"/>
        <v/>
      </c>
      <c r="E34" s="412" t="str">
        <f t="shared" si="10"/>
        <v/>
      </c>
      <c r="F34" s="412" t="str">
        <f t="shared" si="10"/>
        <v/>
      </c>
      <c r="G34" s="412" t="str">
        <f t="shared" si="10"/>
        <v/>
      </c>
      <c r="H34" s="412" t="str">
        <f t="shared" si="10"/>
        <v/>
      </c>
      <c r="I34" s="412" t="str">
        <f t="shared" si="10"/>
        <v/>
      </c>
      <c r="J34" s="412" t="str">
        <f t="shared" si="10"/>
        <v/>
      </c>
      <c r="K34" s="412" t="str">
        <f t="shared" si="10"/>
        <v/>
      </c>
      <c r="L34" s="412" t="str">
        <f t="shared" si="10"/>
        <v/>
      </c>
      <c r="M34" s="412" t="str">
        <f t="shared" si="10"/>
        <v/>
      </c>
      <c r="N34" s="412" t="str">
        <f t="shared" si="10"/>
        <v/>
      </c>
      <c r="O34" s="412" t="str">
        <f t="shared" si="10"/>
        <v/>
      </c>
      <c r="P34" s="412" t="str">
        <f t="shared" si="10"/>
        <v/>
      </c>
      <c r="Q34" s="412" t="str">
        <f t="shared" si="10"/>
        <v/>
      </c>
      <c r="R34" s="412" t="str">
        <f t="shared" si="10"/>
        <v/>
      </c>
      <c r="S34" s="412" t="str">
        <f t="shared" si="10"/>
        <v/>
      </c>
      <c r="T34" s="412" t="str">
        <f t="shared" si="10"/>
        <v/>
      </c>
      <c r="U34" s="412" t="str">
        <f t="shared" si="10"/>
        <v/>
      </c>
      <c r="V34" s="410">
        <f t="shared" si="7"/>
        <v>0</v>
      </c>
    </row>
    <row r="35" spans="1:27" x14ac:dyDescent="0.2">
      <c r="A35" s="122" t="s">
        <v>90</v>
      </c>
      <c r="B35" s="412">
        <f>+'FICHA TEC. NUEVO MAGAP'!G232</f>
        <v>0</v>
      </c>
      <c r="C35" s="412">
        <f>+'FICHA TEC. NUEVO MAGAP'!H232</f>
        <v>0</v>
      </c>
      <c r="D35" s="412">
        <f>+'FICHA TEC. NUEVO MAGAP'!I232</f>
        <v>0</v>
      </c>
      <c r="E35" s="412">
        <f>+'FICHA TEC. NUEVO MAGAP'!J232</f>
        <v>0</v>
      </c>
      <c r="F35" s="412">
        <f>+'FICHA TEC. NUEVO MAGAP'!K232</f>
        <v>0</v>
      </c>
      <c r="G35" s="412">
        <f>+'FICHA TEC. NUEVO MAGAP'!L232</f>
        <v>0</v>
      </c>
      <c r="H35" s="412">
        <f>+'FICHA TEC. NUEVO MAGAP'!M232</f>
        <v>0</v>
      </c>
      <c r="I35" s="412">
        <f>+'FICHA TEC. NUEVO MAGAP'!N232</f>
        <v>0</v>
      </c>
      <c r="J35" s="412">
        <f>+'FICHA TEC. NUEVO MAGAP'!O232</f>
        <v>0</v>
      </c>
      <c r="K35" s="412">
        <f>+'FICHA TEC. NUEVO MAGAP'!P232</f>
        <v>0</v>
      </c>
      <c r="L35" s="412">
        <f>+'FICHA TEC. NUEVO MAGAP'!Q232</f>
        <v>0</v>
      </c>
      <c r="M35" s="412">
        <f>+'FICHA TEC. NUEVO MAGAP'!R232</f>
        <v>0</v>
      </c>
      <c r="N35" s="412">
        <f>+'FICHA TEC. NUEVO MAGAP'!S232</f>
        <v>0</v>
      </c>
      <c r="O35" s="412">
        <f>+'FICHA TEC. NUEVO MAGAP'!T232</f>
        <v>0</v>
      </c>
      <c r="P35" s="412">
        <f>+'FICHA TEC. NUEVO MAGAP'!U232</f>
        <v>0</v>
      </c>
      <c r="Q35" s="412">
        <f>+'FICHA TEC. NUEVO MAGAP'!V232</f>
        <v>0</v>
      </c>
      <c r="R35" s="412">
        <f>+'FICHA TEC. NUEVO MAGAP'!W232</f>
        <v>0</v>
      </c>
      <c r="S35" s="412">
        <f>+'FICHA TEC. NUEVO MAGAP'!X232</f>
        <v>0</v>
      </c>
      <c r="T35" s="412">
        <f>+'FICHA TEC. NUEVO MAGAP'!Y232</f>
        <v>0</v>
      </c>
      <c r="U35" s="412">
        <f>+'FICHA TEC. NUEVO MAGAP'!Z232</f>
        <v>0</v>
      </c>
      <c r="V35" s="410">
        <f t="shared" si="7"/>
        <v>0</v>
      </c>
    </row>
    <row r="36" spans="1:27" x14ac:dyDescent="0.2">
      <c r="A36" s="411" t="s">
        <v>12</v>
      </c>
      <c r="B36" s="412">
        <f>'FICHA TEC. NUEVO MAGAP'!G252</f>
        <v>0</v>
      </c>
      <c r="C36" s="412">
        <f>'FICHA TEC. NUEVO MAGAP'!H252</f>
        <v>0</v>
      </c>
      <c r="D36" s="412">
        <f>'FICHA TEC. NUEVO MAGAP'!I252</f>
        <v>0</v>
      </c>
      <c r="E36" s="412">
        <f>'FICHA TEC. NUEVO MAGAP'!J252</f>
        <v>0</v>
      </c>
      <c r="F36" s="412">
        <f>'FICHA TEC. NUEVO MAGAP'!K252</f>
        <v>0</v>
      </c>
      <c r="G36" s="412">
        <f>'FICHA TEC. NUEVO MAGAP'!L252</f>
        <v>0</v>
      </c>
      <c r="H36" s="412">
        <f>'FICHA TEC. NUEVO MAGAP'!M252</f>
        <v>0</v>
      </c>
      <c r="I36" s="412">
        <f>'FICHA TEC. NUEVO MAGAP'!N252</f>
        <v>0</v>
      </c>
      <c r="J36" s="412">
        <f>'FICHA TEC. NUEVO MAGAP'!O252</f>
        <v>0</v>
      </c>
      <c r="K36" s="412">
        <f>'FICHA TEC. NUEVO MAGAP'!P252</f>
        <v>0</v>
      </c>
      <c r="L36" s="412">
        <f>'FICHA TEC. NUEVO MAGAP'!Q252</f>
        <v>0</v>
      </c>
      <c r="M36" s="412">
        <f>'FICHA TEC. NUEVO MAGAP'!R252</f>
        <v>0</v>
      </c>
      <c r="N36" s="412">
        <f>'FICHA TEC. NUEVO MAGAP'!S252</f>
        <v>0</v>
      </c>
      <c r="O36" s="412">
        <f>'FICHA TEC. NUEVO MAGAP'!T252</f>
        <v>0</v>
      </c>
      <c r="P36" s="412">
        <f>'FICHA TEC. NUEVO MAGAP'!U252</f>
        <v>0</v>
      </c>
      <c r="Q36" s="412">
        <f>'FICHA TEC. NUEVO MAGAP'!V252</f>
        <v>0</v>
      </c>
      <c r="R36" s="412">
        <f>'FICHA TEC. NUEVO MAGAP'!W252</f>
        <v>0</v>
      </c>
      <c r="S36" s="412">
        <f>'FICHA TEC. NUEVO MAGAP'!X252</f>
        <v>0</v>
      </c>
      <c r="T36" s="412">
        <f>'FICHA TEC. NUEVO MAGAP'!Y252</f>
        <v>0</v>
      </c>
      <c r="U36" s="412">
        <f>'FICHA TEC. NUEVO MAGAP'!Z252</f>
        <v>0</v>
      </c>
      <c r="V36" s="410">
        <f t="shared" si="7"/>
        <v>0</v>
      </c>
    </row>
    <row r="37" spans="1:27" x14ac:dyDescent="0.2">
      <c r="A37" s="411" t="s">
        <v>93</v>
      </c>
      <c r="B37" s="412">
        <f>+'FICHA TEC. NUEVO MAGAP'!G248</f>
        <v>0</v>
      </c>
      <c r="C37" s="412">
        <f>+'FICHA TEC. NUEVO MAGAP'!H248</f>
        <v>0</v>
      </c>
      <c r="D37" s="412">
        <f>+'FICHA TEC. NUEVO MAGAP'!I248</f>
        <v>0</v>
      </c>
      <c r="E37" s="412">
        <f>+'FICHA TEC. NUEVO MAGAP'!J248</f>
        <v>0</v>
      </c>
      <c r="F37" s="412">
        <f>+'FICHA TEC. NUEVO MAGAP'!K248</f>
        <v>0</v>
      </c>
      <c r="G37" s="412">
        <f>+'FICHA TEC. NUEVO MAGAP'!L248</f>
        <v>0</v>
      </c>
      <c r="H37" s="412">
        <f>+'FICHA TEC. NUEVO MAGAP'!M248</f>
        <v>0</v>
      </c>
      <c r="I37" s="412">
        <f>+'FICHA TEC. NUEVO MAGAP'!N248</f>
        <v>0</v>
      </c>
      <c r="J37" s="412">
        <f>+'FICHA TEC. NUEVO MAGAP'!O248</f>
        <v>0</v>
      </c>
      <c r="K37" s="412">
        <f>+'FICHA TEC. NUEVO MAGAP'!P248</f>
        <v>0</v>
      </c>
      <c r="L37" s="412">
        <f>+'FICHA TEC. NUEVO MAGAP'!Q248</f>
        <v>0</v>
      </c>
      <c r="M37" s="412">
        <f>+'FICHA TEC. NUEVO MAGAP'!R248</f>
        <v>0</v>
      </c>
      <c r="N37" s="412">
        <f>+'FICHA TEC. NUEVO MAGAP'!S248</f>
        <v>0</v>
      </c>
      <c r="O37" s="412">
        <f>+'FICHA TEC. NUEVO MAGAP'!T248</f>
        <v>0</v>
      </c>
      <c r="P37" s="412">
        <f>+'FICHA TEC. NUEVO MAGAP'!U248</f>
        <v>0</v>
      </c>
      <c r="Q37" s="412">
        <f>+'FICHA TEC. NUEVO MAGAP'!V248</f>
        <v>0</v>
      </c>
      <c r="R37" s="412">
        <f>+'FICHA TEC. NUEVO MAGAP'!W248</f>
        <v>0</v>
      </c>
      <c r="S37" s="412">
        <f>+'FICHA TEC. NUEVO MAGAP'!X248</f>
        <v>0</v>
      </c>
      <c r="T37" s="412">
        <f>+'FICHA TEC. NUEVO MAGAP'!Y248</f>
        <v>0</v>
      </c>
      <c r="U37" s="412">
        <f>+'FICHA TEC. NUEVO MAGAP'!Z248</f>
        <v>0</v>
      </c>
      <c r="V37" s="410">
        <f t="shared" si="7"/>
        <v>0</v>
      </c>
    </row>
    <row r="38" spans="1:27" s="136" customFormat="1" ht="18.75" customHeight="1" x14ac:dyDescent="0.2">
      <c r="A38" s="134" t="s">
        <v>80</v>
      </c>
      <c r="B38" s="488">
        <f>SUM(B31:B37)</f>
        <v>0</v>
      </c>
      <c r="C38" s="488">
        <f t="shared" ref="C38:U38" si="11">SUM(C31:C37)</f>
        <v>0</v>
      </c>
      <c r="D38" s="488">
        <f t="shared" si="11"/>
        <v>0</v>
      </c>
      <c r="E38" s="488">
        <f t="shared" si="11"/>
        <v>0</v>
      </c>
      <c r="F38" s="488">
        <f t="shared" si="11"/>
        <v>0</v>
      </c>
      <c r="G38" s="488">
        <f t="shared" si="11"/>
        <v>0</v>
      </c>
      <c r="H38" s="488">
        <f t="shared" si="11"/>
        <v>0</v>
      </c>
      <c r="I38" s="488">
        <f t="shared" si="11"/>
        <v>0</v>
      </c>
      <c r="J38" s="488">
        <f t="shared" si="11"/>
        <v>0</v>
      </c>
      <c r="K38" s="488">
        <f t="shared" si="11"/>
        <v>0</v>
      </c>
      <c r="L38" s="488">
        <f t="shared" si="11"/>
        <v>0</v>
      </c>
      <c r="M38" s="488">
        <f t="shared" si="11"/>
        <v>0</v>
      </c>
      <c r="N38" s="488">
        <f t="shared" si="11"/>
        <v>0</v>
      </c>
      <c r="O38" s="488">
        <f t="shared" si="11"/>
        <v>0</v>
      </c>
      <c r="P38" s="488">
        <f t="shared" si="11"/>
        <v>0</v>
      </c>
      <c r="Q38" s="488">
        <f t="shared" si="11"/>
        <v>0</v>
      </c>
      <c r="R38" s="488">
        <f t="shared" si="11"/>
        <v>0</v>
      </c>
      <c r="S38" s="488">
        <f t="shared" si="11"/>
        <v>0</v>
      </c>
      <c r="T38" s="488">
        <f t="shared" si="11"/>
        <v>0</v>
      </c>
      <c r="U38" s="488">
        <f t="shared" si="11"/>
        <v>0</v>
      </c>
      <c r="V38" s="488">
        <f>SUM(V31:V37)</f>
        <v>0</v>
      </c>
      <c r="W38" s="135"/>
      <c r="X38" s="135"/>
      <c r="Y38" s="135"/>
      <c r="Z38" s="135"/>
      <c r="AA38" s="135"/>
    </row>
    <row r="39" spans="1:27" s="139" customFormat="1" ht="12.75" x14ac:dyDescent="0.2">
      <c r="A39" s="438" t="s">
        <v>81</v>
      </c>
      <c r="B39" s="490">
        <f>+B29-B38</f>
        <v>0</v>
      </c>
      <c r="C39" s="490">
        <f t="shared" ref="C39:U39" si="12">+C29-C38</f>
        <v>0</v>
      </c>
      <c r="D39" s="490">
        <f t="shared" si="12"/>
        <v>0</v>
      </c>
      <c r="E39" s="490">
        <f t="shared" si="12"/>
        <v>0</v>
      </c>
      <c r="F39" s="490">
        <f t="shared" si="12"/>
        <v>0</v>
      </c>
      <c r="G39" s="490">
        <f t="shared" si="12"/>
        <v>0</v>
      </c>
      <c r="H39" s="490">
        <f t="shared" si="12"/>
        <v>0</v>
      </c>
      <c r="I39" s="490">
        <f t="shared" si="12"/>
        <v>0</v>
      </c>
      <c r="J39" s="490">
        <f t="shared" si="12"/>
        <v>0</v>
      </c>
      <c r="K39" s="490">
        <f t="shared" si="12"/>
        <v>0</v>
      </c>
      <c r="L39" s="490">
        <f t="shared" si="12"/>
        <v>0</v>
      </c>
      <c r="M39" s="490">
        <f t="shared" si="12"/>
        <v>0</v>
      </c>
      <c r="N39" s="490">
        <f t="shared" si="12"/>
        <v>0</v>
      </c>
      <c r="O39" s="490">
        <f t="shared" si="12"/>
        <v>0</v>
      </c>
      <c r="P39" s="490">
        <f t="shared" si="12"/>
        <v>0</v>
      </c>
      <c r="Q39" s="490">
        <f t="shared" si="12"/>
        <v>0</v>
      </c>
      <c r="R39" s="490">
        <f t="shared" si="12"/>
        <v>0</v>
      </c>
      <c r="S39" s="490">
        <f t="shared" si="12"/>
        <v>0</v>
      </c>
      <c r="T39" s="490">
        <f t="shared" si="12"/>
        <v>0</v>
      </c>
      <c r="U39" s="490">
        <f t="shared" si="12"/>
        <v>0</v>
      </c>
      <c r="V39" s="490"/>
      <c r="W39" s="138"/>
      <c r="X39" s="138"/>
      <c r="Y39" s="138"/>
      <c r="Z39" s="138"/>
      <c r="AA39" s="138"/>
    </row>
    <row r="40" spans="1:27" x14ac:dyDescent="0.2">
      <c r="A40" s="132" t="s">
        <v>246</v>
      </c>
      <c r="B40" s="487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487"/>
      <c r="P40" s="487"/>
      <c r="Q40" s="487"/>
      <c r="R40" s="487"/>
      <c r="S40" s="487"/>
      <c r="T40" s="487"/>
      <c r="U40" s="487"/>
      <c r="V40" s="487"/>
    </row>
    <row r="41" spans="1:27" x14ac:dyDescent="0.2">
      <c r="A41" s="133" t="s">
        <v>303</v>
      </c>
      <c r="B41" s="378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410">
        <f>SUM(B41:U41)</f>
        <v>0</v>
      </c>
    </row>
    <row r="42" spans="1:27" x14ac:dyDescent="0.2">
      <c r="A42" s="137" t="s">
        <v>250</v>
      </c>
      <c r="B42" s="491"/>
      <c r="C42" s="491"/>
      <c r="D42" s="491"/>
      <c r="E42" s="491"/>
      <c r="F42" s="492"/>
      <c r="G42" s="491"/>
      <c r="H42" s="491"/>
      <c r="I42" s="491"/>
      <c r="J42" s="491"/>
      <c r="K42" s="491"/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10">
        <f>B42+C42+D42+E42+F42+G42+H42+I42+J42+K42+L42+M42+N42+O42+P42+Q42+R42+S42+T42+U42</f>
        <v>0</v>
      </c>
    </row>
    <row r="43" spans="1:27" x14ac:dyDescent="0.2">
      <c r="A43" s="137" t="s">
        <v>251</v>
      </c>
      <c r="B43" s="491"/>
      <c r="C43" s="491"/>
      <c r="D43" s="491"/>
      <c r="E43" s="491"/>
      <c r="F43" s="492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10">
        <f>B43+C43+D43+E43+F43+G43+H43+I43+J43+K43+L43+M43+N43+O43+P43+Q43+R43+S43+T43+U43</f>
        <v>0</v>
      </c>
    </row>
    <row r="44" spans="1:27" x14ac:dyDescent="0.2">
      <c r="A44" s="137" t="s">
        <v>252</v>
      </c>
      <c r="B44" s="491"/>
      <c r="C44" s="491"/>
      <c r="D44" s="491"/>
      <c r="E44" s="491"/>
      <c r="F44" s="492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1"/>
      <c r="S44" s="491"/>
      <c r="T44" s="491"/>
      <c r="U44" s="491"/>
      <c r="V44" s="410">
        <f>B44+C44+D44+E44+F44+G44+H44+I44+J44+K44+L44+M44+N44+O44+P44+Q44+R44+S44+T44+U44</f>
        <v>0</v>
      </c>
    </row>
    <row r="45" spans="1:27" x14ac:dyDescent="0.2">
      <c r="A45" s="140" t="s">
        <v>253</v>
      </c>
      <c r="B45" s="491"/>
      <c r="C45" s="491"/>
      <c r="D45" s="491"/>
      <c r="E45" s="491"/>
      <c r="F45" s="492"/>
      <c r="G45" s="491"/>
      <c r="H45" s="491"/>
      <c r="I45" s="491"/>
      <c r="J45" s="491"/>
      <c r="K45" s="491"/>
      <c r="L45" s="491"/>
      <c r="M45" s="491"/>
      <c r="N45" s="491"/>
      <c r="O45" s="491"/>
      <c r="P45" s="491"/>
      <c r="Q45" s="491"/>
      <c r="R45" s="491"/>
      <c r="S45" s="491"/>
      <c r="T45" s="491"/>
      <c r="U45" s="491"/>
      <c r="V45" s="410">
        <f>B45+C45+D45+E45+F45+G45+H45+I45+J45+K45+L45+M45+N45+O45+P45+Q45+R45+S45+T45+U45</f>
        <v>0</v>
      </c>
    </row>
    <row r="46" spans="1:27" s="136" customFormat="1" x14ac:dyDescent="0.2">
      <c r="A46" s="134" t="s">
        <v>247</v>
      </c>
      <c r="B46" s="488">
        <f>+B41+-B42+B43-B44+B45</f>
        <v>0</v>
      </c>
      <c r="C46" s="488">
        <f t="shared" ref="C46:U46" si="13">+C41+-C42+C43-C44+C45</f>
        <v>0</v>
      </c>
      <c r="D46" s="488">
        <f t="shared" si="13"/>
        <v>0</v>
      </c>
      <c r="E46" s="488">
        <f t="shared" si="13"/>
        <v>0</v>
      </c>
      <c r="F46" s="488">
        <f t="shared" si="13"/>
        <v>0</v>
      </c>
      <c r="G46" s="488">
        <f t="shared" si="13"/>
        <v>0</v>
      </c>
      <c r="H46" s="488">
        <f t="shared" si="13"/>
        <v>0</v>
      </c>
      <c r="I46" s="488">
        <f t="shared" si="13"/>
        <v>0</v>
      </c>
      <c r="J46" s="488">
        <f t="shared" si="13"/>
        <v>0</v>
      </c>
      <c r="K46" s="488">
        <f t="shared" si="13"/>
        <v>0</v>
      </c>
      <c r="L46" s="488">
        <f t="shared" si="13"/>
        <v>0</v>
      </c>
      <c r="M46" s="488">
        <f t="shared" si="13"/>
        <v>0</v>
      </c>
      <c r="N46" s="488">
        <f t="shared" si="13"/>
        <v>0</v>
      </c>
      <c r="O46" s="488">
        <f t="shared" si="13"/>
        <v>0</v>
      </c>
      <c r="P46" s="488">
        <f t="shared" si="13"/>
        <v>0</v>
      </c>
      <c r="Q46" s="488">
        <f t="shared" si="13"/>
        <v>0</v>
      </c>
      <c r="R46" s="488">
        <f t="shared" si="13"/>
        <v>0</v>
      </c>
      <c r="S46" s="488">
        <f t="shared" si="13"/>
        <v>0</v>
      </c>
      <c r="T46" s="488">
        <f t="shared" si="13"/>
        <v>0</v>
      </c>
      <c r="U46" s="488">
        <f t="shared" si="13"/>
        <v>0</v>
      </c>
      <c r="V46" s="488">
        <f>SUM(V40:V41)</f>
        <v>0</v>
      </c>
      <c r="W46" s="135"/>
      <c r="X46" s="135"/>
      <c r="Y46" s="135"/>
      <c r="Z46" s="135"/>
      <c r="AA46" s="135"/>
    </row>
    <row r="47" spans="1:27" x14ac:dyDescent="0.2">
      <c r="A47" s="132" t="s">
        <v>248</v>
      </c>
      <c r="B47" s="487"/>
      <c r="C47" s="487"/>
      <c r="D47" s="487"/>
      <c r="E47" s="487"/>
      <c r="F47" s="493"/>
      <c r="G47" s="487"/>
      <c r="H47" s="494"/>
      <c r="I47" s="487"/>
      <c r="J47" s="487"/>
      <c r="K47" s="487"/>
      <c r="L47" s="487"/>
      <c r="M47" s="487"/>
      <c r="N47" s="487"/>
      <c r="O47" s="487"/>
      <c r="P47" s="487"/>
      <c r="Q47" s="487"/>
      <c r="R47" s="487"/>
      <c r="S47" s="487"/>
      <c r="T47" s="487"/>
      <c r="U47" s="487"/>
      <c r="V47" s="487"/>
    </row>
    <row r="48" spans="1:27" ht="22.5" x14ac:dyDescent="0.2">
      <c r="A48" s="141" t="s">
        <v>304</v>
      </c>
      <c r="B48" s="412">
        <f>IF('Tabla Amortización CFN'!$B$3="Alemán",IF('Tabla Amortización CFN'!$B$10="Mensual",SUM('Tabla Amortización CFN'!C17:C28),IF('Tabla Amortización CFN'!$B$10="Trimestral",SUM('Tabla Amortización CFN'!C17:C20),IF('Tabla Amortización CFN'!$B$10="Semestral",SUM('Tabla Amortización CFN'!C17:C18),SUM('Tabla Amortización CFN'!C17)))),IF('Tabla Amortización CFN'!$B$10="Mensual",SUM('Tabla Amortización CFN'!M17:M28),IF('Tabla Amortización CFN'!$B$10="Trimestral",SUM('Tabla Amortización CFN'!M17:M20),IF('Tabla Amortización CFN'!$B$10="Semestral",SUM('Tabla Amortización CFN'!M17:M18),SUM('Tabla Amortización CFN'!M17)))))</f>
        <v>0</v>
      </c>
      <c r="C48" s="412">
        <f>IF('Tabla Amortización CFN'!$B$3="Alemán",IF('Tabla Amortización CFN'!$B$10="Mensual",SUM('Tabla Amortización CFN'!C29:C40),IF('Tabla Amortización CFN'!$B$10="Trimestral",SUM('Tabla Amortización CFN'!C21:C24),IF('Tabla Amortización CFN'!$B$10="Semestral",SUM('Tabla Amortización CFN'!C19:C20),SUM('Tabla Amortización CFN'!C18)))),IF('Tabla Amortización CFN'!$B$10="Mensual",SUM('Tabla Amortización CFN'!M29:M40),IF('Tabla Amortización CFN'!$B$10="Trimestral",SUM('Tabla Amortización CFN'!M21:M24),IF('Tabla Amortización CFN'!$B$10="Semestral",SUM('Tabla Amortización CFN'!M19:M20),SUM('Tabla Amortización CFN'!M18)))))</f>
        <v>0</v>
      </c>
      <c r="D48" s="412">
        <f>IF('Tabla Amortización CFN'!$B$3="Alemán",IF('Tabla Amortización CFN'!$B$10="Mensual",SUM('Tabla Amortización CFN'!C41:C52),IF('Tabla Amortización CFN'!$B$10="Trimestral",SUM('Tabla Amortización CFN'!C25:C28),IF('Tabla Amortización CFN'!$B$10="Semestral",SUM('Tabla Amortización CFN'!C21:C22),SUM('Tabla Amortización CFN'!C19)))),IF('Tabla Amortización CFN'!$B$10="Mensual",SUM('Tabla Amortización CFN'!M41:M52),IF('Tabla Amortización CFN'!$B$10="Trimestral",SUM('Tabla Amortización CFN'!M25:M28),IF('Tabla Amortización CFN'!$B$10="Semestral",SUM('Tabla Amortización CFN'!M21:M22),SUM('Tabla Amortización CFN'!M19)))))</f>
        <v>0</v>
      </c>
      <c r="E48" s="412">
        <f>IF('Tabla Amortización CFN'!$B$3="Alemán",IF('Tabla Amortización CFN'!$B$10="Mensual",SUM('Tabla Amortización CFN'!C53:C64),IF('Tabla Amortización CFN'!$B$10="Trimestral",SUM('Tabla Amortización CFN'!C29:C32),IF('Tabla Amortización CFN'!$B$10="Semestral",SUM('Tabla Amortización CFN'!C23:C24),SUM('Tabla Amortización CFN'!C20)))),IF('Tabla Amortización CFN'!$B$10="Mensual",SUM('Tabla Amortización CFN'!M53:M64),IF('Tabla Amortización CFN'!$B$10="Trimestral",SUM('Tabla Amortización CFN'!M29:M32),IF('Tabla Amortización CFN'!$B$10="Semestral",SUM('Tabla Amortización CFN'!M23:M24),SUM('Tabla Amortización CFN'!M20)))))</f>
        <v>0</v>
      </c>
      <c r="F48" s="412">
        <f>IF('Tabla Amortización CFN'!$B$3="Alemán",IF('Tabla Amortización CFN'!$B$10="Mensual",SUM('Tabla Amortización CFN'!C65:C76),IF('Tabla Amortización CFN'!$B$10="Trimestral",SUM('Tabla Amortización CFN'!C33:C36),IF('Tabla Amortización CFN'!$B$10="Semestral",SUM('Tabla Amortización CFN'!C25:C26),SUM('Tabla Amortización CFN'!C21)))),IF('Tabla Amortización CFN'!$B$10="Mensual",SUM('Tabla Amortización CFN'!M65:M76),IF('Tabla Amortización CFN'!$B$10="Trimestral",SUM('Tabla Amortización CFN'!M33:M36),IF('Tabla Amortización CFN'!$B$10="Semestral",SUM('Tabla Amortización CFN'!M25:M26),SUM('Tabla Amortización CFN'!M21)))))</f>
        <v>0</v>
      </c>
      <c r="G48" s="412">
        <f>IF('Tabla Amortización CFN'!$B$3="Alemán",IF('Tabla Amortización CFN'!$B$10="Mensual",SUM('Tabla Amortización CFN'!C77:C88),IF('Tabla Amortización CFN'!$B$10="Trimestral",SUM('Tabla Amortización CFN'!C37:C40),IF('Tabla Amortización CFN'!$B$10="Semestral",SUM('Tabla Amortización CFN'!C27:C28),SUM('Tabla Amortización CFN'!C22)))),IF('Tabla Amortización CFN'!$B$10="Mensual",SUM('Tabla Amortización CFN'!M77:M88),IF('Tabla Amortización CFN'!$B$10="Trimestral",SUM('Tabla Amortización CFN'!M37:M40),IF('Tabla Amortización CFN'!$B$10="Semestral",SUM('Tabla Amortización CFN'!M27:M28),SUM('Tabla Amortización CFN'!M22)))))</f>
        <v>0</v>
      </c>
      <c r="H48" s="412">
        <f>IF('Tabla Amortización CFN'!$B$3="Alemán",IF('Tabla Amortización CFN'!$B$10="Mensual",SUM('Tabla Amortización CFN'!C89:C100),IF('Tabla Amortización CFN'!$B$10="Trimestral",SUM('Tabla Amortización CFN'!C41:C44),IF('Tabla Amortización CFN'!$B$10="Semestral",SUM('Tabla Amortización CFN'!C29:C30),SUM('Tabla Amortización CFN'!C23)))),IF('Tabla Amortización CFN'!$B$10="Mensual",SUM('Tabla Amortización CFN'!M89:M100),IF('Tabla Amortización CFN'!$B$10="Trimestral",SUM('Tabla Amortización CFN'!M41:M44),IF('Tabla Amortización CFN'!$B$10="Semestral",SUM('Tabla Amortización CFN'!M29:M30),SUM('Tabla Amortización CFN'!M23)))))</f>
        <v>0</v>
      </c>
      <c r="I48" s="412">
        <f>IF('Tabla Amortización CFN'!$B$3="Alemán",IF('Tabla Amortización CFN'!$B$10="Mensual",SUM('Tabla Amortización CFN'!C101:C112),IF('Tabla Amortización CFN'!$B$10="Trimestral",SUM('Tabla Amortización CFN'!C45:C48),IF('Tabla Amortización CFN'!$B$10="Semestral",SUM('Tabla Amortización CFN'!C31:C32),SUM('Tabla Amortización CFN'!C24)))),IF('Tabla Amortización CFN'!$B$10="Mensual",SUM('Tabla Amortización CFN'!M101:M112),IF('Tabla Amortización CFN'!$B$10="Trimestral",SUM('Tabla Amortización CFN'!M45:M48),IF('Tabla Amortización CFN'!$B$10="Semestral",SUM('Tabla Amortización CFN'!M31:M32),SUM('Tabla Amortización CFN'!M24)))))</f>
        <v>0</v>
      </c>
      <c r="J48" s="412">
        <f>IF('Tabla Amortización CFN'!$B$3="Alemán",IF('Tabla Amortización CFN'!$B$10="Mensual",SUM('Tabla Amortización CFN'!C113:C124),IF('Tabla Amortización CFN'!$B$10="Trimestral",SUM('Tabla Amortización CFN'!C49:C52),IF('Tabla Amortización CFN'!$B$10="Semestral",SUM('Tabla Amortización CFN'!C33:C34),SUM('Tabla Amortización CFN'!C25)))),IF('Tabla Amortización CFN'!$B$10="Mensual",SUM('Tabla Amortización CFN'!M113:M124),IF('Tabla Amortización CFN'!$B$10="Trimestral",SUM('Tabla Amortización CFN'!M49:M52),IF('Tabla Amortización CFN'!$B$10="Semestral",SUM('Tabla Amortización CFN'!M33:M34),SUM('Tabla Amortización CFN'!M25)))))</f>
        <v>0</v>
      </c>
      <c r="K48" s="412">
        <f>IF('Tabla Amortización CFN'!$B$3="Alemán",IF('Tabla Amortización CFN'!$B$10="Mensual",SUM('Tabla Amortización CFN'!C125:C136),IF('Tabla Amortización CFN'!$B$10="Trimestral",SUM('Tabla Amortización CFN'!C53:C56),IF('Tabla Amortización CFN'!$B$10="Semestral",SUM('Tabla Amortización CFN'!C35:C36),SUM('Tabla Amortización CFN'!C26)))),IF('Tabla Amortización CFN'!$B$10="Mensual",SUM('Tabla Amortización CFN'!M125:M136),IF('Tabla Amortización CFN'!$B$10="Trimestral",SUM('Tabla Amortización CFN'!M53:M56),IF('Tabla Amortización CFN'!$B$10="Semestral",SUM('Tabla Amortización CFN'!M35:M36),SUM('Tabla Amortización CFN'!M26)))))</f>
        <v>0</v>
      </c>
      <c r="L48" s="412">
        <f>IF('Tabla Amortización CFN'!$B$3="Alemán",IF('Tabla Amortización CFN'!$B$10="Mensual",SUM('Tabla Amortización CFN'!C137:C148),IF('Tabla Amortización CFN'!$B$10="Trimestral",SUM('Tabla Amortización CFN'!C57:C60),IF('Tabla Amortización CFN'!$B$10="Semestral",SUM('Tabla Amortización CFN'!C37:C38),SUM('Tabla Amortización CFN'!C27)))),IF('Tabla Amortización CFN'!$B$10="Mensual",SUM('Tabla Amortización CFN'!M137:M148),IF('Tabla Amortización CFN'!$B$10="Trimestral",SUM('Tabla Amortización CFN'!M57:M60),IF('Tabla Amortización CFN'!$B$10="Semestral",SUM('Tabla Amortización CFN'!M37:M38),SUM('Tabla Amortización CFN'!M27)))))</f>
        <v>0</v>
      </c>
      <c r="M48" s="412">
        <f>IF('Tabla Amortización CFN'!$B$3="Alemán",IF('Tabla Amortización CFN'!$B$10="Mensual",SUM('Tabla Amortización CFN'!C149:C160),IF('Tabla Amortización CFN'!$B$10="Trimestral",SUM('Tabla Amortización CFN'!C61:C64),IF('Tabla Amortización CFN'!$B$10="Semestral",SUM('Tabla Amortización CFN'!C39:C40),SUM('Tabla Amortización CFN'!C28)))),IF('Tabla Amortización CFN'!$B$10="Mensual",SUM('Tabla Amortización CFN'!M149:M160),IF('Tabla Amortización CFN'!$B$10="Trimestral",SUM('Tabla Amortización CFN'!M61:M64),IF('Tabla Amortización CFN'!$B$10="Semestral",SUM('Tabla Amortización CFN'!M39:M40),SUM('Tabla Amortización CFN'!M28)))))</f>
        <v>0</v>
      </c>
      <c r="N48" s="412">
        <f>IF('Tabla Amortización CFN'!$B$3="Alemán",IF('Tabla Amortización CFN'!$B$10="Mensual",SUM('Tabla Amortización CFN'!C161:C172),IF('Tabla Amortización CFN'!$B$10="Trimestral",SUM('Tabla Amortización CFN'!C65:C68),IF('Tabla Amortización CFN'!$B$10="Semestral",SUM('Tabla Amortización CFN'!C41:C42),SUM('Tabla Amortización CFN'!C29)))),IF('Tabla Amortización CFN'!$B$10="Mensual",SUM('Tabla Amortización CFN'!M161:M172),IF('Tabla Amortización CFN'!$B$10="Trimestral",SUM('Tabla Amortización CFN'!M65:M68),IF('Tabla Amortización CFN'!$B$10="Semestral",SUM('Tabla Amortización CFN'!M41:M42),SUM('Tabla Amortización CFN'!M29)))))</f>
        <v>0</v>
      </c>
      <c r="O48" s="412">
        <f>IF('Tabla Amortización CFN'!$B$3="Alemán",IF('Tabla Amortización CFN'!$B$10="Mensual",SUM('Tabla Amortización CFN'!C173:C184),IF('Tabla Amortización CFN'!$B$10="Trimestral",SUM('Tabla Amortización CFN'!C69:C72),IF('Tabla Amortización CFN'!$B$10="Semestral",SUM('Tabla Amortización CFN'!C43:C44),SUM('Tabla Amortización CFN'!C30)))),IF('Tabla Amortización CFN'!$B$10="Mensual",SUM('Tabla Amortización CFN'!M173:M184),IF('Tabla Amortización CFN'!$B$10="Trimestral",SUM('Tabla Amortización CFN'!M69:M72),IF('Tabla Amortización CFN'!$B$10="Semestral",SUM('Tabla Amortización CFN'!M43:M44),SUM('Tabla Amortización CFN'!M30)))))</f>
        <v>0</v>
      </c>
      <c r="P48" s="412">
        <f>IF('Tabla Amortización CFN'!$B$3="Alemán",IF('Tabla Amortización CFN'!$B$10="Mensual",SUM('Tabla Amortización CFN'!C185:C196),IF('Tabla Amortización CFN'!$B$10="Trimestral",SUM('Tabla Amortización CFN'!C73:C76),IF('Tabla Amortización CFN'!$B$10="Semestral",SUM('Tabla Amortización CFN'!C45:C46),SUM('Tabla Amortización CFN'!C31)))),IF('Tabla Amortización CFN'!$B$10="Mensual",SUM('Tabla Amortización CFN'!M185:M196),IF('Tabla Amortización CFN'!$B$10="Trimestral",SUM('Tabla Amortización CFN'!M73:M76),IF('Tabla Amortización CFN'!$B$10="Semestral",SUM('Tabla Amortización CFN'!M45:M46),SUM('Tabla Amortización CFN'!M31)))))</f>
        <v>0</v>
      </c>
      <c r="Q48" s="412">
        <f>IF('Tabla Amortización CFN'!$B$3="Alemán",IF('Tabla Amortización CFN'!$B$10="Mensual",SUM('Tabla Amortización CFN'!C197:C208),IF('Tabla Amortización CFN'!$B$10="Trimestral",SUM('Tabla Amortización CFN'!C77:C80),IF('Tabla Amortización CFN'!$B$10="Semestral",SUM('Tabla Amortización CFN'!C47:C48),SUM('Tabla Amortización CFN'!C32)))),IF('Tabla Amortización CFN'!$B$10="Mensual",SUM('Tabla Amortización CFN'!M197:M208),IF('Tabla Amortización CFN'!$B$10="Trimestral",SUM('Tabla Amortización CFN'!M77:M80),IF('Tabla Amortización CFN'!$B$10="Semestral",SUM('Tabla Amortización CFN'!M47:M48),SUM('Tabla Amortización CFN'!M32)))))</f>
        <v>0</v>
      </c>
      <c r="R48" s="412">
        <f>IF('Tabla Amortización CFN'!$B$3="Alemán",IF('Tabla Amortización CFN'!$B$10="Mensual",SUM('Tabla Amortización CFN'!C209:C220),IF('Tabla Amortización CFN'!$B$10="Trimestral",SUM('Tabla Amortización CFN'!C81:C84),IF('Tabla Amortización CFN'!$B$10="Semestral",SUM('Tabla Amortización CFN'!C49:C50),SUM('Tabla Amortización CFN'!C33)))),IF('Tabla Amortización CFN'!$B$10="Mensual",SUM('Tabla Amortización CFN'!M209:M220),IF('Tabla Amortización CFN'!$B$10="Trimestral",SUM('Tabla Amortización CFN'!M81:M84),IF('Tabla Amortización CFN'!$B$10="Semestral",SUM('Tabla Amortización CFN'!M49:M50),SUM('Tabla Amortización CFN'!M33)))))</f>
        <v>0</v>
      </c>
      <c r="S48" s="412">
        <f>IF('Tabla Amortización CFN'!$B$3="Alemán",IF('Tabla Amortización CFN'!$B$10="Mensual",SUM('Tabla Amortización CFN'!C221:C232),IF('Tabla Amortización CFN'!$B$10="Trimestral",SUM('Tabla Amortización CFN'!C85:C88),IF('Tabla Amortización CFN'!$B$10="Semestral",SUM('Tabla Amortización CFN'!C51:C52),SUM('Tabla Amortización CFN'!C34)))),IF('Tabla Amortización CFN'!$B$10="Mensual",SUM('Tabla Amortización CFN'!M221:M232),IF('Tabla Amortización CFN'!$B$10="Trimestral",SUM('Tabla Amortización CFN'!M85:M88),IF('Tabla Amortización CFN'!$B$10="Semestral",SUM('Tabla Amortización CFN'!M51:M52),SUM('Tabla Amortización CFN'!M34)))))</f>
        <v>0</v>
      </c>
      <c r="T48" s="412">
        <f>IF('Tabla Amortización CFN'!$B$3="Alemán",IF('Tabla Amortización CFN'!$B$10="Mensual",SUM('Tabla Amortización CFN'!C233:C244),IF('Tabla Amortización CFN'!$B$10="Trimestral",SUM('Tabla Amortización CFN'!C89:C92),IF('Tabla Amortización CFN'!$B$10="Semestral",SUM('Tabla Amortización CFN'!C53:C54),SUM('Tabla Amortización CFN'!C35)))),IF('Tabla Amortización CFN'!$B$10="Mensual",SUM('Tabla Amortización CFN'!M233:M244),IF('Tabla Amortización CFN'!$B$10="Trimestral",SUM('Tabla Amortización CFN'!M89:M92),IF('Tabla Amortización CFN'!$B$10="Semestral",SUM('Tabla Amortización CFN'!M53:M54),SUM('Tabla Amortización CFN'!M35)))))</f>
        <v>0</v>
      </c>
      <c r="U48" s="412">
        <f>IF('Tabla Amortización CFN'!$B$3="Alemán",IF('Tabla Amortización CFN'!$B$10="Mensual",SUM('Tabla Amortización CFN'!C245:C256),IF('Tabla Amortización CFN'!$B$10="Trimestral",SUM('Tabla Amortización CFN'!C93:C96),IF('Tabla Amortización CFN'!$B$10="Semestral",SUM('Tabla Amortización CFN'!C55:C56),SUM('Tabla Amortización CFN'!C36)))),IF('Tabla Amortización CFN'!$B$10="Mensual",SUM('Tabla Amortización CFN'!M245:M256),IF('Tabla Amortización CFN'!$B$10="Trimestral",SUM('Tabla Amortización CFN'!M93:M96),IF('Tabla Amortización CFN'!$B$10="Semestral",SUM('Tabla Amortización CFN'!M55:M56),SUM('Tabla Amortización CFN'!M36)))))</f>
        <v>0</v>
      </c>
      <c r="V48" s="495">
        <f t="shared" ref="V48:V55" si="14">SUM(B48:U48)</f>
        <v>0</v>
      </c>
    </row>
    <row r="49" spans="1:27" ht="22.5" x14ac:dyDescent="0.2">
      <c r="A49" s="141" t="s">
        <v>305</v>
      </c>
      <c r="B49" s="412">
        <f>IF('Tabla Amortización CFN'!$B$3="Alemán",IF('Tabla Amortización CFN'!$B$10="Mensual",SUM('Tabla Amortización CFN'!B17:B28),IF('Tabla Amortización CFN'!$B$10="Trimestral",SUM('Tabla Amortización CFN'!B17:B20),IF('Tabla Amortización CFN'!$B$10="Semestral",SUM('Tabla Amortización CFN'!B17:B18),SUM('Tabla Amortización CFN'!B17)))),IF('Tabla Amortización CFN'!$B$10="Mensual",SUM('Tabla Amortización CFN'!L17:L28),IF('Tabla Amortización CFN'!$B$10="Trimestral",SUM('Tabla Amortización CFN'!L17:L20),IF('Tabla Amortización CFN'!$B$10="Semestral",SUM('Tabla Amortización CFN'!L17:L18),SUM('Tabla Amortización CFN'!L17)))))</f>
        <v>0</v>
      </c>
      <c r="C49" s="412">
        <f>IF('Tabla Amortización CFN'!$B$3="Alemán",IF('Tabla Amortización CFN'!$B$10="Mensual",SUM('Tabla Amortización CFN'!B29:B40),IF('Tabla Amortización CFN'!$B$10="Trimestral",SUM('Tabla Amortización CFN'!B21:B24),IF('Tabla Amortización CFN'!$B$10="Semestral",SUM('Tabla Amortización CFN'!B19:B20),SUM('Tabla Amortización CFN'!B18)))),IF('Tabla Amortización CFN'!$B$10="Mensual",SUM('Tabla Amortización CFN'!L29:L40),IF('Tabla Amortización CFN'!$B$10="Trimestral",SUM('Tabla Amortización CFN'!L21:L24),IF('Tabla Amortización CFN'!$B$10="Semestral",SUM('Tabla Amortización CFN'!L19:L20),SUM('Tabla Amortización CFN'!L18)))))</f>
        <v>0</v>
      </c>
      <c r="D49" s="412">
        <f>IF('Tabla Amortización CFN'!$B$3="Alemán",IF('Tabla Amortización CFN'!$B$10="Mensual",SUM('Tabla Amortización CFN'!B41:B52),IF('Tabla Amortización CFN'!$B$10="Trimestral",SUM('Tabla Amortización CFN'!B25:B28),IF('Tabla Amortización CFN'!$B$10="Semestral",SUM('Tabla Amortización CFN'!B21:B22),SUM('Tabla Amortización CFN'!B19)))),IF('Tabla Amortización CFN'!$B$10="Mensual",SUM('Tabla Amortización CFN'!L41:L52),IF('Tabla Amortización CFN'!$B$10="Trimestral",SUM('Tabla Amortización CFN'!L25:L28),IF('Tabla Amortización CFN'!$B$10="Semestral",SUM('Tabla Amortización CFN'!L21:L22),SUM('Tabla Amortización CFN'!L19)))))</f>
        <v>0</v>
      </c>
      <c r="E49" s="412">
        <f>IF('Tabla Amortización CFN'!$B$3="Alemán",IF('Tabla Amortización CFN'!$B$10="Mensual",SUM('Tabla Amortización CFN'!B53:B64),IF('Tabla Amortización CFN'!$B$10="Trimestral",SUM('Tabla Amortización CFN'!B29:B32),IF('Tabla Amortización CFN'!$B$10="Semestral",SUM('Tabla Amortización CFN'!B23:B24),SUM('Tabla Amortización CFN'!B20)))),IF('Tabla Amortización CFN'!$B$10="Mensual",SUM('Tabla Amortización CFN'!L53:L64),IF('Tabla Amortización CFN'!$B$10="Trimestral",SUM('Tabla Amortización CFN'!L29:L32),IF('Tabla Amortización CFN'!$B$10="Semestral",SUM('Tabla Amortización CFN'!L23:L24),SUM('Tabla Amortización CFN'!L20)))))</f>
        <v>0</v>
      </c>
      <c r="F49" s="412">
        <f>IF('Tabla Amortización CFN'!$B$3="Alemán",IF('Tabla Amortización CFN'!$B$10="Mensual",SUM('Tabla Amortización CFN'!B65:B76),IF('Tabla Amortización CFN'!$B$10="Trimestral",SUM('Tabla Amortización CFN'!B33:B36),IF('Tabla Amortización CFN'!$B$10="Semestral",SUM('Tabla Amortización CFN'!B25:B26),SUM('Tabla Amortización CFN'!B21)))),IF('Tabla Amortización CFN'!$B$10="Mensual",SUM('Tabla Amortización CFN'!L65:L76),IF('Tabla Amortización CFN'!$B$10="Trimestral",SUM('Tabla Amortización CFN'!L33:L36),IF('Tabla Amortización CFN'!$B$10="Semestral",SUM('Tabla Amortización CFN'!L25:L26),SUM('Tabla Amortización CFN'!L21)))))</f>
        <v>0</v>
      </c>
      <c r="G49" s="412">
        <f>IF('Tabla Amortización CFN'!$B$3="Alemán",IF('Tabla Amortización CFN'!$B$10="Mensual",SUM('Tabla Amortización CFN'!B77:B88),IF('Tabla Amortización CFN'!$B$10="Trimestral",SUM('Tabla Amortización CFN'!B37:B40),IF('Tabla Amortización CFN'!$B$10="Semestral",SUM('Tabla Amortización CFN'!B27:B28),SUM('Tabla Amortización CFN'!B22)))),IF('Tabla Amortización CFN'!$B$10="Mensual",SUM('Tabla Amortización CFN'!L77:L88),IF('Tabla Amortización CFN'!$B$10="Trimestral",SUM('Tabla Amortización CFN'!L37:L40),IF('Tabla Amortización CFN'!$B$10="Semestral",SUM('Tabla Amortización CFN'!L27:L28),SUM('Tabla Amortización CFN'!L22)))))</f>
        <v>0</v>
      </c>
      <c r="H49" s="412">
        <f>IF('Tabla Amortización CFN'!$B$3="Alemán",IF('Tabla Amortización CFN'!$B$10="Mensual",SUM('Tabla Amortización CFN'!B89:B100),IF('Tabla Amortización CFN'!$B$10="Trimestral",SUM('Tabla Amortización CFN'!B41:B44),IF('Tabla Amortización CFN'!$B$10="Semestral",SUM('Tabla Amortización CFN'!B29:B30),SUM('Tabla Amortización CFN'!B23)))),IF('Tabla Amortización CFN'!$B$10="Mensual",SUM('Tabla Amortización CFN'!L89:L100),IF('Tabla Amortización CFN'!$B$10="Trimestral",SUM('Tabla Amortización CFN'!L41:L44),IF('Tabla Amortización CFN'!$B$10="Semestral",SUM('Tabla Amortización CFN'!L29:L30),SUM('Tabla Amortización CFN'!L23)))))</f>
        <v>0</v>
      </c>
      <c r="I49" s="412">
        <f>IF('Tabla Amortización CFN'!$B$3="Alemán",IF('Tabla Amortización CFN'!$B$10="Mensual",SUM('Tabla Amortización CFN'!B101:B112),IF('Tabla Amortización CFN'!$B$10="Trimestral",SUM('Tabla Amortización CFN'!B45:B48),IF('Tabla Amortización CFN'!$B$10="Semestral",SUM('Tabla Amortización CFN'!B31:B32),SUM('Tabla Amortización CFN'!B24)))),IF('Tabla Amortización CFN'!$B$10="Mensual",SUM('Tabla Amortización CFN'!L101:L112),IF('Tabla Amortización CFN'!$B$10="Trimestral",SUM('Tabla Amortización CFN'!L45:L48),IF('Tabla Amortización CFN'!$B$10="Semestral",SUM('Tabla Amortización CFN'!L31:L32),SUM('Tabla Amortización CFN'!L24)))))</f>
        <v>0</v>
      </c>
      <c r="J49" s="412">
        <f>IF('Tabla Amortización CFN'!$B$3="Alemán",IF('Tabla Amortización CFN'!$B$10="Mensual",SUM('Tabla Amortización CFN'!B113:B124),IF('Tabla Amortización CFN'!$B$10="Trimestral",SUM('Tabla Amortización CFN'!B49:B52),IF('Tabla Amortización CFN'!$B$10="Semestral",SUM('Tabla Amortización CFN'!B33:B34),SUM('Tabla Amortización CFN'!B25)))),IF('Tabla Amortización CFN'!$B$10="Mensual",SUM('Tabla Amortización CFN'!L113:L124),IF('Tabla Amortización CFN'!$B$10="Trimestral",SUM('Tabla Amortización CFN'!L49:L52),IF('Tabla Amortización CFN'!$B$10="Semestral",SUM('Tabla Amortización CFN'!L33:L34),SUM('Tabla Amortización CFN'!L25)))))</f>
        <v>0</v>
      </c>
      <c r="K49" s="412">
        <f>IF('Tabla Amortización CFN'!$B$3="Alemán",IF('Tabla Amortización CFN'!$B$10="Mensual",SUM('Tabla Amortización CFN'!B125:B136),IF('Tabla Amortización CFN'!$B$10="Trimestral",SUM('Tabla Amortización CFN'!B53:B56),IF('Tabla Amortización CFN'!$B$10="Semestral",SUM('Tabla Amortización CFN'!B35:B36),SUM('Tabla Amortización CFN'!B26)))),IF('Tabla Amortización CFN'!$B$10="Mensual",SUM('Tabla Amortización CFN'!L125:L136),IF('Tabla Amortización CFN'!$B$10="Trimestral",SUM('Tabla Amortización CFN'!L53:L56),IF('Tabla Amortización CFN'!$B$10="Semestral",SUM('Tabla Amortización CFN'!L35:L36),SUM('Tabla Amortización CFN'!L26)))))</f>
        <v>0</v>
      </c>
      <c r="L49" s="412">
        <f>IF('Tabla Amortización CFN'!$B$3="Alemán",IF('Tabla Amortización CFN'!$B$10="Mensual",SUM('Tabla Amortización CFN'!B137:B148),IF('Tabla Amortización CFN'!$B$10="Trimestral",SUM('Tabla Amortización CFN'!B57:B60),IF('Tabla Amortización CFN'!$B$10="Semestral",SUM('Tabla Amortización CFN'!B37:B38),SUM('Tabla Amortización CFN'!B27)))),IF('Tabla Amortización CFN'!$B$10="Mensual",SUM('Tabla Amortización CFN'!L137:L148),IF('Tabla Amortización CFN'!$B$10="Trimestral",SUM('Tabla Amortización CFN'!L57:L60),IF('Tabla Amortización CFN'!$B$10="Semestral",SUM('Tabla Amortización CFN'!L37:L38),SUM('Tabla Amortización CFN'!L27)))))</f>
        <v>0</v>
      </c>
      <c r="M49" s="412">
        <f>IF('Tabla Amortización CFN'!$B$3="Alemán",IF('Tabla Amortización CFN'!$B$10="Mensual",SUM('Tabla Amortización CFN'!B149:B160),IF('Tabla Amortización CFN'!$B$10="Trimestral",SUM('Tabla Amortización CFN'!B61:B64),IF('Tabla Amortización CFN'!$B$10="Semestral",SUM('Tabla Amortización CFN'!B39:B40),SUM('Tabla Amortización CFN'!B28)))),IF('Tabla Amortización CFN'!$B$10="Mensual",SUM('Tabla Amortización CFN'!L149:L160),IF('Tabla Amortización CFN'!$B$10="Trimestral",SUM('Tabla Amortización CFN'!L61:L64),IF('Tabla Amortización CFN'!$B$10="Semestral",SUM('Tabla Amortización CFN'!L39:L40),SUM('Tabla Amortización CFN'!L28)))))</f>
        <v>0</v>
      </c>
      <c r="N49" s="412">
        <f>IF('Tabla Amortización CFN'!$B$3="Alemán",IF('Tabla Amortización CFN'!$B$10="Mensual",SUM('Tabla Amortización CFN'!B161:B172),IF('Tabla Amortización CFN'!$B$10="Trimestral",SUM('Tabla Amortización CFN'!B65:B68),IF('Tabla Amortización CFN'!$B$10="Semestral",SUM('Tabla Amortización CFN'!B41:B42),SUM('Tabla Amortización CFN'!B29)))),IF('Tabla Amortización CFN'!$B$10="Mensual",SUM('Tabla Amortización CFN'!L161:L172),IF('Tabla Amortización CFN'!$B$10="Trimestral",SUM('Tabla Amortización CFN'!L65:L68),IF('Tabla Amortización CFN'!$B$10="Semestral",SUM('Tabla Amortización CFN'!L41:L42),SUM('Tabla Amortización CFN'!L29)))))</f>
        <v>0</v>
      </c>
      <c r="O49" s="412">
        <f>IF('Tabla Amortización CFN'!$B$3="Alemán",IF('Tabla Amortización CFN'!$B$10="Mensual",SUM('Tabla Amortización CFN'!B173:B184),IF('Tabla Amortización CFN'!$B$10="Trimestral",SUM('Tabla Amortización CFN'!B69:B72),IF('Tabla Amortización CFN'!$B$10="Semestral",SUM('Tabla Amortización CFN'!B43:B44),SUM('Tabla Amortización CFN'!B30)))),IF('Tabla Amortización CFN'!$B$10="Mensual",SUM('Tabla Amortización CFN'!L173:L184),IF('Tabla Amortización CFN'!$B$10="Trimestral",SUM('Tabla Amortización CFN'!L69:L72),IF('Tabla Amortización CFN'!$B$10="Semestral",SUM('Tabla Amortización CFN'!L43:L44),SUM('Tabla Amortización CFN'!L30)))))</f>
        <v>0</v>
      </c>
      <c r="P49" s="412">
        <f>IF('Tabla Amortización CFN'!$B$3="Alemán",IF('Tabla Amortización CFN'!$B$10="Mensual",SUM('Tabla Amortización CFN'!B185:B196),IF('Tabla Amortización CFN'!$B$10="Trimestral",SUM('Tabla Amortización CFN'!B73:B76),IF('Tabla Amortización CFN'!$B$10="Semestral",SUM('Tabla Amortización CFN'!B45:B46),SUM('Tabla Amortización CFN'!B31)))),IF('Tabla Amortización CFN'!$B$10="Mensual",SUM('Tabla Amortización CFN'!L185:L196),IF('Tabla Amortización CFN'!$B$10="Trimestral",SUM('Tabla Amortización CFN'!L73:L76),IF('Tabla Amortización CFN'!$B$10="Semestral",SUM('Tabla Amortización CFN'!L45:L46),SUM('Tabla Amortización CFN'!L31)))))</f>
        <v>0</v>
      </c>
      <c r="Q49" s="412">
        <f>IF('Tabla Amortización CFN'!$B$3="Alemán",IF('Tabla Amortización CFN'!$B$10="Mensual",SUM('Tabla Amortización CFN'!B197:B208),IF('Tabla Amortización CFN'!$B$10="Trimestral",SUM('Tabla Amortización CFN'!B77:B80),IF('Tabla Amortización CFN'!$B$10="Semestral",SUM('Tabla Amortización CFN'!B47:B48),SUM('Tabla Amortización CFN'!B32)))),IF('Tabla Amortización CFN'!$B$10="Mensual",SUM('Tabla Amortización CFN'!L197:L208),IF('Tabla Amortización CFN'!$B$10="Trimestral",SUM('Tabla Amortización CFN'!L77:L80),IF('Tabla Amortización CFN'!$B$10="Semestral",SUM('Tabla Amortización CFN'!L47:L48),SUM('Tabla Amortización CFN'!L32)))))</f>
        <v>0</v>
      </c>
      <c r="R49" s="412">
        <f>IF('Tabla Amortización CFN'!$B$3="Alemán",IF('Tabla Amortización CFN'!$B$10="Mensual",SUM('Tabla Amortización CFN'!B209:B220),IF('Tabla Amortización CFN'!$B$10="Trimestral",SUM('Tabla Amortización CFN'!B81:B84),IF('Tabla Amortización CFN'!$B$10="Semestral",SUM('Tabla Amortización CFN'!B49:B50),SUM('Tabla Amortización CFN'!B33)))),IF('Tabla Amortización CFN'!$B$10="Mensual",SUM('Tabla Amortización CFN'!L209:L220),IF('Tabla Amortización CFN'!$B$10="Trimestral",SUM('Tabla Amortización CFN'!L81:L84),IF('Tabla Amortización CFN'!$B$10="Semestral",SUM('Tabla Amortización CFN'!L49:L50),SUM('Tabla Amortización CFN'!L33)))))</f>
        <v>0</v>
      </c>
      <c r="S49" s="412">
        <f>IF('Tabla Amortización CFN'!$B$3="Alemán",IF('Tabla Amortización CFN'!$B$10="Mensual",SUM('Tabla Amortización CFN'!B221:B232),IF('Tabla Amortización CFN'!$B$10="Trimestral",SUM('Tabla Amortización CFN'!B85:B88),IF('Tabla Amortización CFN'!$B$10="Semestral",SUM('Tabla Amortización CFN'!B51:B52),SUM('Tabla Amortización CFN'!B34)))),IF('Tabla Amortización CFN'!$B$10="Mensual",SUM('Tabla Amortización CFN'!L221:L232),IF('Tabla Amortización CFN'!$B$10="Trimestral",SUM('Tabla Amortización CFN'!L85:L88),IF('Tabla Amortización CFN'!$B$10="Semestral",SUM('Tabla Amortización CFN'!L51:L52),SUM('Tabla Amortización CFN'!L34)))))</f>
        <v>0</v>
      </c>
      <c r="T49" s="412">
        <f>IF('Tabla Amortización CFN'!$B$3="Alemán",IF('Tabla Amortización CFN'!$B$10="Mensual",SUM('Tabla Amortización CFN'!B233:B244),IF('Tabla Amortización CFN'!$B$10="Trimestral",SUM('Tabla Amortización CFN'!B89:B92),IF('Tabla Amortización CFN'!$B$10="Semestral",SUM('Tabla Amortización CFN'!B53:B54),SUM('Tabla Amortización CFN'!B35)))),IF('Tabla Amortización CFN'!$B$10="Mensual",SUM('Tabla Amortización CFN'!L233:L244),IF('Tabla Amortización CFN'!$B$10="Trimestral",SUM('Tabla Amortización CFN'!L89:L92),IF('Tabla Amortización CFN'!$B$10="Semestral",SUM('Tabla Amortización CFN'!L53:L54),SUM('Tabla Amortización CFN'!L35)))))</f>
        <v>0</v>
      </c>
      <c r="U49" s="412">
        <f>IF('Tabla Amortización CFN'!$B$3="Alemán",IF('Tabla Amortización CFN'!$B$10="Mensual",SUM('Tabla Amortización CFN'!B245:B256),IF('Tabla Amortización CFN'!$B$10="Trimestral",SUM('Tabla Amortización CFN'!B93:B96),IF('Tabla Amortización CFN'!$B$10="Semestral",SUM('Tabla Amortización CFN'!B55:B56),SUM('Tabla Amortización CFN'!B36)))),IF('Tabla Amortización CFN'!$B$10="Mensual",SUM('Tabla Amortización CFN'!L245:L256),IF('Tabla Amortización CFN'!$B$10="Trimestral",SUM('Tabla Amortización CFN'!L93:L96),IF('Tabla Amortización CFN'!$B$10="Semestral",SUM('Tabla Amortización CFN'!L55:L56),SUM('Tabla Amortización CFN'!L36)))))</f>
        <v>0</v>
      </c>
      <c r="V49" s="495">
        <f t="shared" si="14"/>
        <v>0</v>
      </c>
    </row>
    <row r="50" spans="1:27" ht="22.5" x14ac:dyDescent="0.2">
      <c r="A50" s="141" t="s">
        <v>315</v>
      </c>
      <c r="B50" s="412">
        <f>SUM('COND. FINANCIERAS IFIs'!K23:V23)</f>
        <v>0</v>
      </c>
      <c r="C50" s="412">
        <f>SUM('COND. FINANCIERAS IFIs'!W23:AH23)</f>
        <v>0</v>
      </c>
      <c r="D50" s="412">
        <f>SUM('COND. FINANCIERAS IFIs'!AI23:AT23)</f>
        <v>0</v>
      </c>
      <c r="E50" s="412">
        <f>SUM('COND. FINANCIERAS IFIs'!AU23:BF23)</f>
        <v>0</v>
      </c>
      <c r="F50" s="412">
        <f>SUM('COND. FINANCIERAS IFIs'!BG23:BR23)</f>
        <v>0</v>
      </c>
      <c r="G50" s="412">
        <f>SUM('COND. FINANCIERAS IFIs'!BS23:CD23)</f>
        <v>0</v>
      </c>
      <c r="H50" s="412">
        <f>SUM('COND. FINANCIERAS IFIs'!CE23:CP23)</f>
        <v>0</v>
      </c>
      <c r="I50" s="412">
        <f>SUM('COND. FINANCIERAS IFIs'!CQ23:DB23)</f>
        <v>0</v>
      </c>
      <c r="J50" s="412">
        <f>SUM('COND. FINANCIERAS IFIs'!DC23:DN23)</f>
        <v>0</v>
      </c>
      <c r="K50" s="412">
        <f>SUM('COND. FINANCIERAS IFIs'!DO23:DZ23)</f>
        <v>0</v>
      </c>
      <c r="L50" s="412">
        <f>SUM('COND. FINANCIERAS IFIs'!EA23:EL23)</f>
        <v>0</v>
      </c>
      <c r="M50" s="412">
        <f>SUM('COND. FINANCIERAS IFIs'!EM23:EX23)</f>
        <v>0</v>
      </c>
      <c r="N50" s="412">
        <f>SUM('COND. FINANCIERAS IFIs'!EY23:FJ23)</f>
        <v>0</v>
      </c>
      <c r="O50" s="412">
        <f>SUM('COND. FINANCIERAS IFIs'!FK23:FV23)</f>
        <v>0</v>
      </c>
      <c r="P50" s="412">
        <f>SUM('COND. FINANCIERAS IFIs'!FW23:GH23)</f>
        <v>0</v>
      </c>
      <c r="Q50" s="412">
        <f>SUM('COND. FINANCIERAS IFIs'!GI23:GT23)</f>
        <v>0</v>
      </c>
      <c r="R50" s="412">
        <f>SUM('COND. FINANCIERAS IFIs'!GU23:HF23)</f>
        <v>0</v>
      </c>
      <c r="S50" s="412">
        <f>SUM('COND. FINANCIERAS IFIs'!HG23:HR23)</f>
        <v>0</v>
      </c>
      <c r="T50" s="412">
        <f>SUM('COND. FINANCIERAS IFIs'!HS23:ID23)</f>
        <v>0</v>
      </c>
      <c r="U50" s="412">
        <f>SUM('COND. FINANCIERAS IFIs'!IE23:IP23)</f>
        <v>0</v>
      </c>
      <c r="V50" s="495">
        <f t="shared" si="14"/>
        <v>0</v>
      </c>
    </row>
    <row r="51" spans="1:27" x14ac:dyDescent="0.2">
      <c r="A51" s="141" t="s">
        <v>254</v>
      </c>
      <c r="B51" s="491"/>
      <c r="C51" s="491"/>
      <c r="D51" s="491"/>
      <c r="E51" s="491"/>
      <c r="F51" s="491"/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  <c r="R51" s="491"/>
      <c r="S51" s="491"/>
      <c r="T51" s="491"/>
      <c r="U51" s="491"/>
      <c r="V51" s="495">
        <f t="shared" si="14"/>
        <v>0</v>
      </c>
    </row>
    <row r="52" spans="1:27" ht="22.5" x14ac:dyDescent="0.2">
      <c r="A52" s="141" t="s">
        <v>255</v>
      </c>
      <c r="B52" s="491"/>
      <c r="C52" s="491"/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5">
        <f t="shared" si="14"/>
        <v>0</v>
      </c>
    </row>
    <row r="53" spans="1:27" x14ac:dyDescent="0.2">
      <c r="A53" s="141" t="s">
        <v>256</v>
      </c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491"/>
      <c r="S53" s="491"/>
      <c r="T53" s="491"/>
      <c r="U53" s="491"/>
      <c r="V53" s="495">
        <f t="shared" si="14"/>
        <v>0</v>
      </c>
    </row>
    <row r="54" spans="1:27" x14ac:dyDescent="0.2">
      <c r="A54" s="141" t="s">
        <v>257</v>
      </c>
      <c r="B54" s="491"/>
      <c r="C54" s="491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  <c r="T54" s="491"/>
      <c r="U54" s="491"/>
      <c r="V54" s="495">
        <f t="shared" si="14"/>
        <v>0</v>
      </c>
    </row>
    <row r="55" spans="1:27" s="136" customFormat="1" x14ac:dyDescent="0.2">
      <c r="A55" s="134" t="s">
        <v>249</v>
      </c>
      <c r="B55" s="488">
        <f>-B48-B49-B50+B51+B52-B53+B54</f>
        <v>0</v>
      </c>
      <c r="C55" s="488">
        <f t="shared" ref="C55:U55" si="15">-C48-C49-C50+C51+C52-C53+C54</f>
        <v>0</v>
      </c>
      <c r="D55" s="488">
        <f t="shared" si="15"/>
        <v>0</v>
      </c>
      <c r="E55" s="488">
        <f t="shared" si="15"/>
        <v>0</v>
      </c>
      <c r="F55" s="488">
        <f t="shared" si="15"/>
        <v>0</v>
      </c>
      <c r="G55" s="488">
        <f t="shared" si="15"/>
        <v>0</v>
      </c>
      <c r="H55" s="488">
        <f t="shared" si="15"/>
        <v>0</v>
      </c>
      <c r="I55" s="488">
        <f t="shared" si="15"/>
        <v>0</v>
      </c>
      <c r="J55" s="488">
        <f t="shared" si="15"/>
        <v>0</v>
      </c>
      <c r="K55" s="488">
        <f t="shared" si="15"/>
        <v>0</v>
      </c>
      <c r="L55" s="488">
        <f t="shared" si="15"/>
        <v>0</v>
      </c>
      <c r="M55" s="488">
        <f t="shared" si="15"/>
        <v>0</v>
      </c>
      <c r="N55" s="488">
        <f t="shared" si="15"/>
        <v>0</v>
      </c>
      <c r="O55" s="488">
        <f t="shared" si="15"/>
        <v>0</v>
      </c>
      <c r="P55" s="488">
        <f t="shared" si="15"/>
        <v>0</v>
      </c>
      <c r="Q55" s="488">
        <f t="shared" si="15"/>
        <v>0</v>
      </c>
      <c r="R55" s="488">
        <f t="shared" si="15"/>
        <v>0</v>
      </c>
      <c r="S55" s="488">
        <f t="shared" si="15"/>
        <v>0</v>
      </c>
      <c r="T55" s="488">
        <f t="shared" si="15"/>
        <v>0</v>
      </c>
      <c r="U55" s="488">
        <f t="shared" si="15"/>
        <v>0</v>
      </c>
      <c r="V55" s="488">
        <f t="shared" si="14"/>
        <v>0</v>
      </c>
      <c r="W55" s="135"/>
      <c r="X55" s="135"/>
      <c r="Y55" s="135"/>
      <c r="Z55" s="135"/>
      <c r="AA55" s="135"/>
    </row>
    <row r="56" spans="1:27" s="136" customFormat="1" ht="15.75" customHeight="1" x14ac:dyDescent="0.2">
      <c r="A56" s="437" t="s">
        <v>82</v>
      </c>
      <c r="B56" s="496">
        <f t="shared" ref="B56:U56" si="16">+B39+B46+B55</f>
        <v>0</v>
      </c>
      <c r="C56" s="496">
        <f t="shared" si="16"/>
        <v>0</v>
      </c>
      <c r="D56" s="496">
        <f t="shared" si="16"/>
        <v>0</v>
      </c>
      <c r="E56" s="496">
        <f t="shared" si="16"/>
        <v>0</v>
      </c>
      <c r="F56" s="496">
        <f t="shared" si="16"/>
        <v>0</v>
      </c>
      <c r="G56" s="496">
        <f t="shared" si="16"/>
        <v>0</v>
      </c>
      <c r="H56" s="496">
        <f t="shared" si="16"/>
        <v>0</v>
      </c>
      <c r="I56" s="496">
        <f t="shared" si="16"/>
        <v>0</v>
      </c>
      <c r="J56" s="496">
        <f t="shared" si="16"/>
        <v>0</v>
      </c>
      <c r="K56" s="496">
        <f t="shared" si="16"/>
        <v>0</v>
      </c>
      <c r="L56" s="496">
        <f t="shared" si="16"/>
        <v>0</v>
      </c>
      <c r="M56" s="496">
        <f t="shared" si="16"/>
        <v>0</v>
      </c>
      <c r="N56" s="496">
        <f t="shared" si="16"/>
        <v>0</v>
      </c>
      <c r="O56" s="496">
        <f t="shared" si="16"/>
        <v>0</v>
      </c>
      <c r="P56" s="496">
        <f t="shared" si="16"/>
        <v>0</v>
      </c>
      <c r="Q56" s="496">
        <f t="shared" si="16"/>
        <v>0</v>
      </c>
      <c r="R56" s="496">
        <f t="shared" si="16"/>
        <v>0</v>
      </c>
      <c r="S56" s="496">
        <f t="shared" si="16"/>
        <v>0</v>
      </c>
      <c r="T56" s="496">
        <f t="shared" si="16"/>
        <v>0</v>
      </c>
      <c r="U56" s="496">
        <f t="shared" si="16"/>
        <v>0</v>
      </c>
      <c r="V56" s="497"/>
      <c r="W56" s="135"/>
      <c r="X56" s="135"/>
      <c r="Y56" s="135"/>
      <c r="Z56" s="135"/>
      <c r="AA56" s="135"/>
    </row>
    <row r="57" spans="1:27" ht="12.75" x14ac:dyDescent="0.2">
      <c r="A57" s="143" t="s">
        <v>83</v>
      </c>
      <c r="B57" s="498">
        <f>+HISTÓRICOS!E12</f>
        <v>0</v>
      </c>
      <c r="C57" s="498">
        <f>+B58</f>
        <v>0</v>
      </c>
      <c r="D57" s="498">
        <f>+C58</f>
        <v>0</v>
      </c>
      <c r="E57" s="498">
        <f>+D58</f>
        <v>0</v>
      </c>
      <c r="F57" s="498">
        <f t="shared" ref="F57:T57" si="17">+E58</f>
        <v>0</v>
      </c>
      <c r="G57" s="498">
        <f>+F58</f>
        <v>0</v>
      </c>
      <c r="H57" s="498">
        <f t="shared" si="17"/>
        <v>0</v>
      </c>
      <c r="I57" s="498">
        <f t="shared" si="17"/>
        <v>0</v>
      </c>
      <c r="J57" s="498">
        <f t="shared" si="17"/>
        <v>0</v>
      </c>
      <c r="K57" s="498">
        <f t="shared" si="17"/>
        <v>0</v>
      </c>
      <c r="L57" s="498">
        <f t="shared" si="17"/>
        <v>0</v>
      </c>
      <c r="M57" s="498">
        <f t="shared" si="17"/>
        <v>0</v>
      </c>
      <c r="N57" s="498">
        <f t="shared" si="17"/>
        <v>0</v>
      </c>
      <c r="O57" s="498">
        <f t="shared" si="17"/>
        <v>0</v>
      </c>
      <c r="P57" s="498">
        <f t="shared" si="17"/>
        <v>0</v>
      </c>
      <c r="Q57" s="498">
        <f t="shared" si="17"/>
        <v>0</v>
      </c>
      <c r="R57" s="498">
        <f t="shared" si="17"/>
        <v>0</v>
      </c>
      <c r="S57" s="498">
        <f t="shared" si="17"/>
        <v>0</v>
      </c>
      <c r="T57" s="498">
        <f t="shared" si="17"/>
        <v>0</v>
      </c>
      <c r="U57" s="498">
        <f>+T58</f>
        <v>0</v>
      </c>
      <c r="V57" s="497"/>
    </row>
    <row r="58" spans="1:27" s="136" customFormat="1" ht="12.75" x14ac:dyDescent="0.2">
      <c r="A58" s="437" t="s">
        <v>84</v>
      </c>
      <c r="B58" s="496">
        <f>+B56+B57</f>
        <v>0</v>
      </c>
      <c r="C58" s="496">
        <f>+C56+C57</f>
        <v>0</v>
      </c>
      <c r="D58" s="496">
        <f>+D56+D57</f>
        <v>0</v>
      </c>
      <c r="E58" s="496">
        <f>+E56+E57</f>
        <v>0</v>
      </c>
      <c r="F58" s="496">
        <f>+F56+F57</f>
        <v>0</v>
      </c>
      <c r="G58" s="496">
        <f t="shared" ref="G58:T58" si="18">+G56+G57</f>
        <v>0</v>
      </c>
      <c r="H58" s="496">
        <f t="shared" si="18"/>
        <v>0</v>
      </c>
      <c r="I58" s="496">
        <f t="shared" si="18"/>
        <v>0</v>
      </c>
      <c r="J58" s="496">
        <f t="shared" si="18"/>
        <v>0</v>
      </c>
      <c r="K58" s="496">
        <f t="shared" si="18"/>
        <v>0</v>
      </c>
      <c r="L58" s="496">
        <f t="shared" si="18"/>
        <v>0</v>
      </c>
      <c r="M58" s="496">
        <f t="shared" si="18"/>
        <v>0</v>
      </c>
      <c r="N58" s="496">
        <f t="shared" si="18"/>
        <v>0</v>
      </c>
      <c r="O58" s="496">
        <f t="shared" si="18"/>
        <v>0</v>
      </c>
      <c r="P58" s="496">
        <f t="shared" si="18"/>
        <v>0</v>
      </c>
      <c r="Q58" s="496">
        <f t="shared" si="18"/>
        <v>0</v>
      </c>
      <c r="R58" s="496">
        <f t="shared" si="18"/>
        <v>0</v>
      </c>
      <c r="S58" s="496">
        <f t="shared" si="18"/>
        <v>0</v>
      </c>
      <c r="T58" s="496">
        <f t="shared" si="18"/>
        <v>0</v>
      </c>
      <c r="U58" s="496">
        <f>+U56+U57</f>
        <v>0</v>
      </c>
      <c r="V58" s="497"/>
      <c r="W58" s="135"/>
      <c r="X58" s="135"/>
      <c r="Y58" s="135"/>
      <c r="Z58" s="135"/>
      <c r="AA58" s="135"/>
    </row>
    <row r="59" spans="1:27" ht="12.75" x14ac:dyDescent="0.2">
      <c r="V59" s="142"/>
    </row>
    <row r="60" spans="1:27" s="512" customFormat="1" ht="12.75" x14ac:dyDescent="0.2">
      <c r="A60" s="509" t="s">
        <v>89</v>
      </c>
      <c r="B60" s="502">
        <f t="shared" ref="B60:U60" si="19">B39</f>
        <v>0</v>
      </c>
      <c r="C60" s="502">
        <f t="shared" si="19"/>
        <v>0</v>
      </c>
      <c r="D60" s="502">
        <f t="shared" si="19"/>
        <v>0</v>
      </c>
      <c r="E60" s="502">
        <f t="shared" si="19"/>
        <v>0</v>
      </c>
      <c r="F60" s="502">
        <f t="shared" si="19"/>
        <v>0</v>
      </c>
      <c r="G60" s="502">
        <f t="shared" si="19"/>
        <v>0</v>
      </c>
      <c r="H60" s="502">
        <f t="shared" si="19"/>
        <v>0</v>
      </c>
      <c r="I60" s="502">
        <f t="shared" si="19"/>
        <v>0</v>
      </c>
      <c r="J60" s="502">
        <f t="shared" si="19"/>
        <v>0</v>
      </c>
      <c r="K60" s="502">
        <f t="shared" si="19"/>
        <v>0</v>
      </c>
      <c r="L60" s="502">
        <f t="shared" si="19"/>
        <v>0</v>
      </c>
      <c r="M60" s="502">
        <f t="shared" si="19"/>
        <v>0</v>
      </c>
      <c r="N60" s="502">
        <f t="shared" si="19"/>
        <v>0</v>
      </c>
      <c r="O60" s="502">
        <f t="shared" si="19"/>
        <v>0</v>
      </c>
      <c r="P60" s="502">
        <f t="shared" si="19"/>
        <v>0</v>
      </c>
      <c r="Q60" s="502">
        <f t="shared" si="19"/>
        <v>0</v>
      </c>
      <c r="R60" s="502">
        <f t="shared" si="19"/>
        <v>0</v>
      </c>
      <c r="S60" s="502">
        <f t="shared" si="19"/>
        <v>0</v>
      </c>
      <c r="T60" s="502">
        <f t="shared" si="19"/>
        <v>0</v>
      </c>
      <c r="U60" s="502">
        <f t="shared" si="19"/>
        <v>0</v>
      </c>
      <c r="V60" s="510"/>
      <c r="W60" s="511"/>
      <c r="X60" s="511"/>
      <c r="Y60" s="511"/>
      <c r="Z60" s="511"/>
      <c r="AA60" s="511"/>
    </row>
    <row r="61" spans="1:27" s="512" customFormat="1" x14ac:dyDescent="0.2">
      <c r="A61" s="509"/>
      <c r="B61" s="502"/>
      <c r="C61" s="502"/>
      <c r="D61" s="502"/>
      <c r="E61" s="502"/>
      <c r="F61" s="502"/>
      <c r="G61" s="502"/>
      <c r="H61" s="502"/>
      <c r="I61" s="502"/>
      <c r="J61" s="502"/>
      <c r="K61" s="502"/>
      <c r="L61" s="502"/>
      <c r="M61" s="502"/>
      <c r="N61" s="502"/>
      <c r="O61" s="502"/>
      <c r="P61" s="502"/>
      <c r="Q61" s="502"/>
      <c r="R61" s="502"/>
      <c r="S61" s="502"/>
      <c r="T61" s="502"/>
      <c r="U61" s="502"/>
      <c r="V61" s="513"/>
      <c r="W61" s="511"/>
      <c r="X61" s="511"/>
    </row>
    <row r="62" spans="1:27" s="512" customFormat="1" x14ac:dyDescent="0.2">
      <c r="A62" s="509" t="s">
        <v>71</v>
      </c>
      <c r="B62" s="514" t="s">
        <v>86</v>
      </c>
      <c r="C62" s="514" t="s">
        <v>72</v>
      </c>
      <c r="D62" s="514" t="s">
        <v>87</v>
      </c>
      <c r="E62" s="514" t="s">
        <v>88</v>
      </c>
      <c r="F62" s="514" t="s">
        <v>167</v>
      </c>
      <c r="G62" s="514" t="s">
        <v>168</v>
      </c>
      <c r="H62" s="514" t="s">
        <v>169</v>
      </c>
      <c r="I62" s="514" t="s">
        <v>170</v>
      </c>
      <c r="J62" s="514" t="s">
        <v>171</v>
      </c>
      <c r="K62" s="514" t="s">
        <v>172</v>
      </c>
      <c r="L62" s="514" t="s">
        <v>173</v>
      </c>
      <c r="M62" s="514" t="s">
        <v>174</v>
      </c>
      <c r="N62" s="514" t="s">
        <v>175</v>
      </c>
      <c r="O62" s="514" t="s">
        <v>176</v>
      </c>
      <c r="P62" s="514" t="s">
        <v>177</v>
      </c>
      <c r="Q62" s="514" t="s">
        <v>178</v>
      </c>
      <c r="R62" s="514" t="s">
        <v>179</v>
      </c>
      <c r="S62" s="514" t="s">
        <v>180</v>
      </c>
      <c r="T62" s="514" t="s">
        <v>181</v>
      </c>
      <c r="U62" s="514" t="s">
        <v>182</v>
      </c>
      <c r="V62" s="513"/>
      <c r="W62" s="511"/>
      <c r="X62" s="511"/>
    </row>
    <row r="63" spans="1:27" s="512" customFormat="1" x14ac:dyDescent="0.2">
      <c r="A63" s="509" t="s">
        <v>73</v>
      </c>
      <c r="B63" s="502">
        <f>+B55+B38</f>
        <v>0</v>
      </c>
      <c r="C63" s="502">
        <f t="shared" ref="C63:U63" si="20">+C38</f>
        <v>0</v>
      </c>
      <c r="D63" s="502">
        <f t="shared" si="20"/>
        <v>0</v>
      </c>
      <c r="E63" s="502">
        <f t="shared" si="20"/>
        <v>0</v>
      </c>
      <c r="F63" s="502">
        <f t="shared" si="20"/>
        <v>0</v>
      </c>
      <c r="G63" s="502">
        <f t="shared" si="20"/>
        <v>0</v>
      </c>
      <c r="H63" s="502">
        <f t="shared" si="20"/>
        <v>0</v>
      </c>
      <c r="I63" s="502">
        <f t="shared" si="20"/>
        <v>0</v>
      </c>
      <c r="J63" s="502">
        <f t="shared" si="20"/>
        <v>0</v>
      </c>
      <c r="K63" s="502">
        <f t="shared" si="20"/>
        <v>0</v>
      </c>
      <c r="L63" s="502">
        <f t="shared" si="20"/>
        <v>0</v>
      </c>
      <c r="M63" s="502">
        <f t="shared" si="20"/>
        <v>0</v>
      </c>
      <c r="N63" s="502">
        <f t="shared" si="20"/>
        <v>0</v>
      </c>
      <c r="O63" s="502">
        <f t="shared" si="20"/>
        <v>0</v>
      </c>
      <c r="P63" s="502">
        <f t="shared" si="20"/>
        <v>0</v>
      </c>
      <c r="Q63" s="502">
        <f t="shared" si="20"/>
        <v>0</v>
      </c>
      <c r="R63" s="502">
        <f t="shared" si="20"/>
        <v>0</v>
      </c>
      <c r="S63" s="502">
        <f t="shared" si="20"/>
        <v>0</v>
      </c>
      <c r="T63" s="502">
        <f t="shared" si="20"/>
        <v>0</v>
      </c>
      <c r="U63" s="502">
        <f t="shared" si="20"/>
        <v>0</v>
      </c>
      <c r="V63" s="513"/>
      <c r="W63" s="511"/>
      <c r="X63" s="511"/>
    </row>
    <row r="64" spans="1:27" s="512" customFormat="1" x14ac:dyDescent="0.2">
      <c r="A64" s="515">
        <f>-B55</f>
        <v>0</v>
      </c>
      <c r="B64" s="516">
        <f>+B60</f>
        <v>0</v>
      </c>
      <c r="C64" s="516">
        <f t="shared" ref="C64:U64" si="21">+C60</f>
        <v>0</v>
      </c>
      <c r="D64" s="516">
        <f t="shared" si="21"/>
        <v>0</v>
      </c>
      <c r="E64" s="516">
        <f t="shared" si="21"/>
        <v>0</v>
      </c>
      <c r="F64" s="516">
        <f t="shared" si="21"/>
        <v>0</v>
      </c>
      <c r="G64" s="516">
        <f t="shared" si="21"/>
        <v>0</v>
      </c>
      <c r="H64" s="516">
        <f t="shared" si="21"/>
        <v>0</v>
      </c>
      <c r="I64" s="516">
        <f t="shared" si="21"/>
        <v>0</v>
      </c>
      <c r="J64" s="516">
        <f t="shared" si="21"/>
        <v>0</v>
      </c>
      <c r="K64" s="516">
        <f t="shared" si="21"/>
        <v>0</v>
      </c>
      <c r="L64" s="516">
        <f t="shared" si="21"/>
        <v>0</v>
      </c>
      <c r="M64" s="516">
        <f t="shared" si="21"/>
        <v>0</v>
      </c>
      <c r="N64" s="516">
        <f t="shared" si="21"/>
        <v>0</v>
      </c>
      <c r="O64" s="516">
        <f t="shared" si="21"/>
        <v>0</v>
      </c>
      <c r="P64" s="516">
        <f t="shared" si="21"/>
        <v>0</v>
      </c>
      <c r="Q64" s="516">
        <f t="shared" si="21"/>
        <v>0</v>
      </c>
      <c r="R64" s="516">
        <f t="shared" si="21"/>
        <v>0</v>
      </c>
      <c r="S64" s="516">
        <f t="shared" si="21"/>
        <v>0</v>
      </c>
      <c r="T64" s="516">
        <f t="shared" si="21"/>
        <v>0</v>
      </c>
      <c r="U64" s="516">
        <f t="shared" si="21"/>
        <v>0</v>
      </c>
      <c r="V64" s="513"/>
      <c r="W64" s="517"/>
      <c r="X64" s="511"/>
    </row>
    <row r="65" spans="1:27" s="512" customFormat="1" ht="12" thickBot="1" x14ac:dyDescent="0.25">
      <c r="A65" s="518">
        <v>0</v>
      </c>
      <c r="B65" s="502">
        <f>+B64</f>
        <v>0</v>
      </c>
      <c r="C65" s="502">
        <f>+C64</f>
        <v>0</v>
      </c>
      <c r="D65" s="502">
        <f t="shared" ref="D65:T65" si="22">+D64</f>
        <v>0</v>
      </c>
      <c r="E65" s="502">
        <f>+E64</f>
        <v>0</v>
      </c>
      <c r="F65" s="502">
        <f t="shared" si="22"/>
        <v>0</v>
      </c>
      <c r="G65" s="502">
        <f>+G64</f>
        <v>0</v>
      </c>
      <c r="H65" s="502">
        <f t="shared" si="22"/>
        <v>0</v>
      </c>
      <c r="I65" s="502">
        <f t="shared" si="22"/>
        <v>0</v>
      </c>
      <c r="J65" s="502">
        <f t="shared" si="22"/>
        <v>0</v>
      </c>
      <c r="K65" s="502">
        <f t="shared" si="22"/>
        <v>0</v>
      </c>
      <c r="L65" s="502">
        <f t="shared" si="22"/>
        <v>0</v>
      </c>
      <c r="M65" s="502">
        <f t="shared" si="22"/>
        <v>0</v>
      </c>
      <c r="N65" s="502">
        <f t="shared" si="22"/>
        <v>0</v>
      </c>
      <c r="O65" s="502">
        <f t="shared" si="22"/>
        <v>0</v>
      </c>
      <c r="P65" s="502">
        <f t="shared" si="22"/>
        <v>0</v>
      </c>
      <c r="Q65" s="502">
        <f t="shared" si="22"/>
        <v>0</v>
      </c>
      <c r="R65" s="502">
        <f t="shared" si="22"/>
        <v>0</v>
      </c>
      <c r="S65" s="502">
        <f t="shared" si="22"/>
        <v>0</v>
      </c>
      <c r="T65" s="502">
        <f t="shared" si="22"/>
        <v>0</v>
      </c>
      <c r="U65" s="502">
        <f>+U64</f>
        <v>0</v>
      </c>
      <c r="V65" s="502"/>
      <c r="W65" s="511"/>
      <c r="X65" s="511"/>
    </row>
    <row r="66" spans="1:27" ht="20.100000000000001" customHeight="1" thickBot="1" x14ac:dyDescent="0.25">
      <c r="A66" s="146" t="s">
        <v>69</v>
      </c>
      <c r="B66" s="109" t="s">
        <v>104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Y66" s="106"/>
      <c r="Z66" s="106"/>
      <c r="AA66" s="106"/>
    </row>
    <row r="67" spans="1:27" ht="20.100000000000001" customHeight="1" thickBot="1" x14ac:dyDescent="0.25">
      <c r="A67" s="147" t="s">
        <v>63</v>
      </c>
      <c r="B67" s="148">
        <v>0.12</v>
      </c>
      <c r="C67" s="149"/>
      <c r="U67" s="124"/>
      <c r="Y67" s="106"/>
      <c r="Z67" s="106"/>
      <c r="AA67" s="106"/>
    </row>
    <row r="68" spans="1:27" ht="20.100000000000001" customHeight="1" x14ac:dyDescent="0.2">
      <c r="A68" s="429" t="s">
        <v>61</v>
      </c>
      <c r="B68" s="430">
        <f>NPV(B67,(B29:U29))</f>
        <v>0</v>
      </c>
      <c r="C68" s="150"/>
      <c r="D68" s="151"/>
      <c r="H68" s="151"/>
      <c r="Y68" s="106"/>
      <c r="Z68" s="106"/>
      <c r="AA68" s="106"/>
    </row>
    <row r="69" spans="1:27" ht="20.100000000000001" customHeight="1" x14ac:dyDescent="0.2">
      <c r="A69" s="431" t="s">
        <v>62</v>
      </c>
      <c r="B69" s="432">
        <f>NPV(B67,(B38:T38))</f>
        <v>0</v>
      </c>
      <c r="C69" s="150"/>
      <c r="D69" s="151"/>
      <c r="E69" s="124"/>
      <c r="G69" s="104" t="s">
        <v>104</v>
      </c>
      <c r="Y69" s="106"/>
      <c r="Z69" s="106"/>
      <c r="AA69" s="106"/>
    </row>
    <row r="70" spans="1:27" ht="20.100000000000001" customHeight="1" x14ac:dyDescent="0.2">
      <c r="A70" s="431" t="s">
        <v>64</v>
      </c>
      <c r="B70" s="432">
        <f>+B68-B69</f>
        <v>0</v>
      </c>
      <c r="C70" s="150"/>
      <c r="Y70" s="106"/>
      <c r="Z70" s="106"/>
      <c r="AA70" s="106"/>
    </row>
    <row r="71" spans="1:27" ht="20.100000000000001" customHeight="1" thickBot="1" x14ac:dyDescent="0.25">
      <c r="A71" s="433" t="s">
        <v>11</v>
      </c>
      <c r="B71" s="434" t="str">
        <f>IFERROR(B68/B69,"")</f>
        <v/>
      </c>
      <c r="C71" s="152"/>
      <c r="D71" s="151"/>
      <c r="Y71" s="106"/>
      <c r="Z71" s="106"/>
      <c r="AA71" s="106"/>
    </row>
    <row r="72" spans="1:27" ht="20.100000000000001" customHeight="1" thickBot="1" x14ac:dyDescent="0.25">
      <c r="A72" s="435" t="s">
        <v>60</v>
      </c>
      <c r="B72" s="436" t="str">
        <f>IFERROR(IRR(A65:U65),"")</f>
        <v/>
      </c>
      <c r="C72" s="153"/>
      <c r="Y72" s="106"/>
      <c r="Z72" s="106"/>
      <c r="AA72" s="106"/>
    </row>
    <row r="73" spans="1:27" ht="13.5" customHeight="1" thickBot="1" x14ac:dyDescent="0.25">
      <c r="A73" s="145"/>
      <c r="B73" s="154"/>
      <c r="Y73" s="106"/>
      <c r="Z73" s="106"/>
      <c r="AA73" s="106"/>
    </row>
    <row r="74" spans="1:27" ht="16.5" thickBot="1" x14ac:dyDescent="0.3">
      <c r="A74" s="426" t="s">
        <v>67</v>
      </c>
      <c r="B74" s="427" t="s">
        <v>65</v>
      </c>
      <c r="C74" s="427" t="s">
        <v>277</v>
      </c>
      <c r="D74" s="427" t="s">
        <v>278</v>
      </c>
      <c r="E74" s="427" t="s">
        <v>279</v>
      </c>
      <c r="F74" s="428" t="s">
        <v>280</v>
      </c>
      <c r="Y74" s="106"/>
      <c r="Z74" s="106"/>
      <c r="AA74" s="106"/>
    </row>
    <row r="75" spans="1:27" x14ac:dyDescent="0.2">
      <c r="A75" s="155" t="s">
        <v>74</v>
      </c>
      <c r="B75" s="414">
        <f>+V15*$D$3</f>
        <v>0</v>
      </c>
      <c r="C75" s="416"/>
      <c r="D75" s="414">
        <f>B75-C75</f>
        <v>0</v>
      </c>
      <c r="E75" s="424" t="str">
        <f>IFERROR(C75/$B$82,"")</f>
        <v/>
      </c>
      <c r="F75" s="425" t="str">
        <f>IFERROR(D75/$B$82,"")</f>
        <v/>
      </c>
      <c r="Y75" s="106"/>
      <c r="Z75" s="106"/>
      <c r="AA75" s="106"/>
    </row>
    <row r="76" spans="1:27" x14ac:dyDescent="0.2">
      <c r="A76" s="156" t="s">
        <v>75</v>
      </c>
      <c r="B76" s="414">
        <f>+V16*$D$3</f>
        <v>0</v>
      </c>
      <c r="C76" s="416"/>
      <c r="D76" s="414">
        <f t="shared" ref="D76:D81" si="23">B76-C76</f>
        <v>0</v>
      </c>
      <c r="E76" s="420" t="str">
        <f t="shared" ref="E76:E81" si="24">IFERROR(C76/$B$82,"")</f>
        <v/>
      </c>
      <c r="F76" s="421" t="str">
        <f t="shared" ref="F76:F81" si="25">IFERROR(D76/$B$82,"")</f>
        <v/>
      </c>
      <c r="Y76" s="106"/>
      <c r="Z76" s="106"/>
      <c r="AA76" s="106"/>
    </row>
    <row r="77" spans="1:27" x14ac:dyDescent="0.2">
      <c r="A77" s="156" t="s">
        <v>76</v>
      </c>
      <c r="B77" s="414">
        <f>+V17*$D$3</f>
        <v>0</v>
      </c>
      <c r="C77" s="416"/>
      <c r="D77" s="414">
        <f t="shared" si="23"/>
        <v>0</v>
      </c>
      <c r="E77" s="420" t="str">
        <f t="shared" si="24"/>
        <v/>
      </c>
      <c r="F77" s="421" t="str">
        <f t="shared" si="25"/>
        <v/>
      </c>
    </row>
    <row r="78" spans="1:27" x14ac:dyDescent="0.2">
      <c r="A78" s="156" t="s">
        <v>78</v>
      </c>
      <c r="B78" s="414">
        <f>+V18*$D$3</f>
        <v>0</v>
      </c>
      <c r="C78" s="416"/>
      <c r="D78" s="414">
        <f t="shared" si="23"/>
        <v>0</v>
      </c>
      <c r="E78" s="420" t="str">
        <f t="shared" si="24"/>
        <v/>
      </c>
      <c r="F78" s="421" t="str">
        <f t="shared" si="25"/>
        <v/>
      </c>
      <c r="P78" s="124"/>
    </row>
    <row r="79" spans="1:27" x14ac:dyDescent="0.2">
      <c r="A79" s="156" t="s">
        <v>51</v>
      </c>
      <c r="B79" s="414">
        <f>+V19*$D$3</f>
        <v>0</v>
      </c>
      <c r="C79" s="416"/>
      <c r="D79" s="414">
        <f t="shared" si="23"/>
        <v>0</v>
      </c>
      <c r="E79" s="420" t="str">
        <f t="shared" si="24"/>
        <v/>
      </c>
      <c r="F79" s="421" t="str">
        <f t="shared" si="25"/>
        <v/>
      </c>
    </row>
    <row r="80" spans="1:27" x14ac:dyDescent="0.2">
      <c r="A80" s="156" t="s">
        <v>52</v>
      </c>
      <c r="B80" s="414">
        <f>+V36</f>
        <v>0</v>
      </c>
      <c r="C80" s="416"/>
      <c r="D80" s="414">
        <f t="shared" si="23"/>
        <v>0</v>
      </c>
      <c r="E80" s="420" t="str">
        <f t="shared" si="24"/>
        <v/>
      </c>
      <c r="F80" s="421" t="str">
        <f t="shared" si="25"/>
        <v/>
      </c>
    </row>
    <row r="81" spans="1:6" ht="12" thickBot="1" x14ac:dyDescent="0.25">
      <c r="A81" s="417" t="s">
        <v>91</v>
      </c>
      <c r="B81" s="418">
        <f>+V35</f>
        <v>0</v>
      </c>
      <c r="C81" s="419"/>
      <c r="D81" s="418">
        <f t="shared" si="23"/>
        <v>0</v>
      </c>
      <c r="E81" s="422" t="str">
        <f t="shared" si="24"/>
        <v/>
      </c>
      <c r="F81" s="423" t="str">
        <f t="shared" si="25"/>
        <v/>
      </c>
    </row>
    <row r="82" spans="1:6" ht="12" thickBot="1" x14ac:dyDescent="0.25">
      <c r="A82" s="146" t="s">
        <v>68</v>
      </c>
      <c r="B82" s="415">
        <f>SUM(B75:B81)</f>
        <v>0</v>
      </c>
      <c r="C82" s="415">
        <f t="shared" ref="C82:D82" si="26">SUM(C75:C81)</f>
        <v>0</v>
      </c>
      <c r="D82" s="415">
        <f t="shared" si="26"/>
        <v>0</v>
      </c>
      <c r="E82" s="413">
        <f>SUM(E75:E81)</f>
        <v>0</v>
      </c>
      <c r="F82" s="413">
        <f>SUM(F75:F81)</f>
        <v>0</v>
      </c>
    </row>
    <row r="83" spans="1:6" x14ac:dyDescent="0.2">
      <c r="B83" s="157"/>
      <c r="C83" s="157"/>
    </row>
  </sheetData>
  <sheetProtection password="F4D7" sheet="1" objects="1" scenarios="1" formatCells="0" formatColumns="0" formatRows="0"/>
  <mergeCells count="1">
    <mergeCell ref="A7:C7"/>
  </mergeCells>
  <phoneticPr fontId="11" type="noConversion"/>
  <pageMargins left="0.27559055118110237" right="0.27559055118110237" top="0.27559055118110237" bottom="0.39370078740157483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HISTÓRICOS</vt:lpstr>
      <vt:lpstr>COND. FINANCIERAS IFIs</vt:lpstr>
      <vt:lpstr>FICHA TEC. NUEVO MAGAP</vt:lpstr>
      <vt:lpstr>Tabla Amortización CFN</vt:lpstr>
      <vt:lpstr>FLUJO DE CAJA NUEVO</vt:lpstr>
    </vt:vector>
  </TitlesOfParts>
  <Company>CFN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Espin</dc:creator>
  <cp:lastModifiedBy>Maria Jose Barrionuevo Chavez</cp:lastModifiedBy>
  <cp:lastPrinted>2015-05-29T15:39:04Z</cp:lastPrinted>
  <dcterms:created xsi:type="dcterms:W3CDTF">2011-07-11T20:42:42Z</dcterms:created>
  <dcterms:modified xsi:type="dcterms:W3CDTF">2018-09-03T15:12:16Z</dcterms:modified>
</cp:coreProperties>
</file>